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6590" windowHeight="9285" firstSheet="6" activeTab="6"/>
  </bookViews>
  <sheets>
    <sheet name="План на 2022г" sheetId="1" r:id="rId1"/>
    <sheet name=" 01.02.2022 г" sheetId="2" r:id="rId2"/>
    <sheet name="2022 к 2021 на 01.02.22 " sheetId="3" r:id="rId3"/>
    <sheet name=" 01.03.2022 г " sheetId="4" r:id="rId4"/>
    <sheet name="2022 к 2021 на 01.03.22 " sheetId="5" r:id="rId5"/>
    <sheet name=" 01.04.2022 г  " sheetId="6" r:id="rId6"/>
    <sheet name=" 01.07.2022 г  " sheetId="7" r:id="rId7"/>
    <sheet name="2022 к 2021 на 01.07.22  " sheetId="8" r:id="rId8"/>
  </sheets>
  <externalReferences>
    <externalReference r:id="rId11"/>
  </externalReferences>
  <definedNames>
    <definedName name="_4_р.">#REF!</definedName>
    <definedName name="_xlnm.Print_Area" localSheetId="1">' 01.02.2022 г'!$A$1:$K$133</definedName>
    <definedName name="_xlnm.Print_Area" localSheetId="3">' 01.03.2022 г '!$A$1:$K$133</definedName>
    <definedName name="_xlnm.Print_Area" localSheetId="5">' 01.04.2022 г  '!$A$1:$K$133</definedName>
    <definedName name="_xlnm.Print_Area" localSheetId="6">' 01.07.2022 г  '!$A$1:$K$135</definedName>
    <definedName name="_xlnm.Print_Area" localSheetId="2">'2022 к 2021 на 01.02.22 '!$A$1:$K$132</definedName>
    <definedName name="_xlnm.Print_Area" localSheetId="4">'2022 к 2021 на 01.03.22 '!$A$1:$K$132</definedName>
    <definedName name="_xlnm.Print_Area" localSheetId="7">'2022 к 2021 на 01.07.22  '!$A$1:$K$136</definedName>
    <definedName name="_xlnm.Print_Area" localSheetId="0">'План на 2022г'!$A$1:$D$129</definedName>
  </definedNames>
  <calcPr fullCalcOnLoad="1"/>
</workbook>
</file>

<file path=xl/sharedStrings.xml><?xml version="1.0" encoding="utf-8"?>
<sst xmlns="http://schemas.openxmlformats.org/spreadsheetml/2006/main" count="1222" uniqueCount="168">
  <si>
    <t>Наименование</t>
  </si>
  <si>
    <t>НАЛОГОВЫЕ     ДОХОДЫ</t>
  </si>
  <si>
    <t>НЕНАЛОГОВЫЕ   ДОХОДЫ</t>
  </si>
  <si>
    <t>ВСЕГО ДОХОДОВ:</t>
  </si>
  <si>
    <t>ВСЕГО РАСХОДОВ:</t>
  </si>
  <si>
    <t xml:space="preserve">Продажа земли </t>
  </si>
  <si>
    <t>0107 Обеспечение проведения выборов и референдумов</t>
  </si>
  <si>
    <t>0901 Здравоохранение</t>
  </si>
  <si>
    <t xml:space="preserve">  СПРАВКА </t>
  </si>
  <si>
    <t xml:space="preserve">0701 Дошкольное образование </t>
  </si>
  <si>
    <t xml:space="preserve">0702 Общее образование </t>
  </si>
  <si>
    <t>0801 Культура</t>
  </si>
  <si>
    <t xml:space="preserve">0802 Кинематография </t>
  </si>
  <si>
    <t>1001 Пенсионное обеспечение</t>
  </si>
  <si>
    <t xml:space="preserve">Доходы от перечисления части прибыли </t>
  </si>
  <si>
    <t xml:space="preserve">единый сельскохозяйственный налог </t>
  </si>
  <si>
    <t xml:space="preserve">Арендная плата за землю </t>
  </si>
  <si>
    <t xml:space="preserve">Административные платежи и штрафы </t>
  </si>
  <si>
    <t xml:space="preserve">Продажа имущества  </t>
  </si>
  <si>
    <t>ИТОГО СОБСТВЕННЫХ  ДОХОДОВ:</t>
  </si>
  <si>
    <t xml:space="preserve">0707 Молодежная политика и оздоровление детей </t>
  </si>
  <si>
    <t>0703 Начальное профессиональное образование</t>
  </si>
  <si>
    <t>Плата за негативное воздействие на окружающую среду</t>
  </si>
  <si>
    <t>Районный бюджет</t>
  </si>
  <si>
    <t xml:space="preserve">об исполнении  консолидированного бюджета муниципального района "Вейделевский район"  </t>
  </si>
  <si>
    <t>0902 Амбулаторная помощь</t>
  </si>
  <si>
    <t xml:space="preserve">0203 Мобилизационная и вневойсковая подготовка </t>
  </si>
  <si>
    <t xml:space="preserve">0408 Транспорт </t>
  </si>
  <si>
    <t>0405 Сельское хозяйство и рыболовство</t>
  </si>
  <si>
    <t xml:space="preserve">0709 Другие вопросы в области образования </t>
  </si>
  <si>
    <t xml:space="preserve">0502 Коммунальное  хозяйство </t>
  </si>
  <si>
    <t xml:space="preserve">1003 Социальное  обеспечение населения </t>
  </si>
  <si>
    <t xml:space="preserve">1006 Другие вопросы  в области социальной политики </t>
  </si>
  <si>
    <t xml:space="preserve">1002 Социальное обслуживание населения </t>
  </si>
  <si>
    <t>0412 Другие вопросы в области национальной экономики</t>
  </si>
  <si>
    <t>Наименование разделов, подразделов</t>
  </si>
  <si>
    <t xml:space="preserve">Прочие неналоговые доходы </t>
  </si>
  <si>
    <t>(тыс. рублей)</t>
  </si>
  <si>
    <t>Бюджет поселений</t>
  </si>
  <si>
    <t>0706 Высшее профессиональное образование</t>
  </si>
  <si>
    <t>ФФП районный на выравнивание бюджетной обеспеченности сельских послений</t>
  </si>
  <si>
    <t>0204 Мобилизационная подготовка экономики</t>
  </si>
  <si>
    <t>Аренда имущества</t>
  </si>
  <si>
    <t>ДОХОДЫ</t>
  </si>
  <si>
    <t>0904 Скорая медицинская помощь</t>
  </si>
  <si>
    <t>0409  Дорожное хозяйство</t>
  </si>
  <si>
    <t>Общегосударственные вопросы, в т.ч:</t>
  </si>
  <si>
    <t>Национальная оборона, в т.ч:</t>
  </si>
  <si>
    <t>Национальная экономика, в т.ч:</t>
  </si>
  <si>
    <t>Образование,  в т.ч:</t>
  </si>
  <si>
    <t>Социальная политика, в т.ч:</t>
  </si>
  <si>
    <t>Межбюджетные трансферты, в т.ч:</t>
  </si>
  <si>
    <t xml:space="preserve">Доходы от оказания платных услуг </t>
  </si>
  <si>
    <t xml:space="preserve">% исполнения </t>
  </si>
  <si>
    <t>0102 Функционирование высшего должностного лица субъекта Российской Федерации и муниципального образования</t>
  </si>
  <si>
    <t>0103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</si>
  <si>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</si>
  <si>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0113 Другие общегосударственные вопросы </t>
  </si>
  <si>
    <t>1004 Охрана семьи и детства</t>
  </si>
  <si>
    <t>Физическая культура и спорт, в т.ч.</t>
  </si>
  <si>
    <t>1101 Физическая культура</t>
  </si>
  <si>
    <t>1102 Массовый спорт</t>
  </si>
  <si>
    <t>1401 Дотации бюджетам субъектов Российской Федерации и муниципальных образований</t>
  </si>
  <si>
    <t>1403 Прочие межбюджетные трасферты бюджетам субъектов Российской Федерации и муниципальных образований</t>
  </si>
  <si>
    <t>1402 Иные дотации</t>
  </si>
  <si>
    <t>Средства массовой информации, в т.ч.</t>
  </si>
  <si>
    <t>1201 Телевидение и радиовещание</t>
  </si>
  <si>
    <t>1202 Периодическая печать и издательства</t>
  </si>
  <si>
    <t>1204 Другие вопросы в области средств массовой информации</t>
  </si>
  <si>
    <t xml:space="preserve">0309 Защита населения и территории чрезвычайных ситуаций природного и техногенного характера, гражданская оборона </t>
  </si>
  <si>
    <t>0406  Водное хозяйство</t>
  </si>
  <si>
    <t>0503 Благоустройство</t>
  </si>
  <si>
    <t xml:space="preserve">0505 Другие вопросы в области ЖКХ </t>
  </si>
  <si>
    <t xml:space="preserve">0804 Другие вопросы в области культуры , кинематографии </t>
  </si>
  <si>
    <t>Консолидированный бюджет</t>
  </si>
  <si>
    <t>0111 Резервные фонды</t>
  </si>
  <si>
    <t>0401 Общеэкономические вопросы</t>
  </si>
  <si>
    <t>1105 Другие вопросы в области физкультуры и спорта</t>
  </si>
  <si>
    <t>Невыясненные поступления</t>
  </si>
  <si>
    <t>РАСХОДЫ</t>
  </si>
  <si>
    <t>0501 Жилищное хозяйство</t>
  </si>
  <si>
    <t>0909 Другие вопросы в области здравоохранения</t>
  </si>
  <si>
    <t>Возмещение сумм незаконно израсходованных</t>
  </si>
  <si>
    <t>0406 Водное хозяйство</t>
  </si>
  <si>
    <t>Здравоохранение,  в т.ч:</t>
  </si>
  <si>
    <t xml:space="preserve">единый налог на вмененный доход для отдельных видов деятельности </t>
  </si>
  <si>
    <t xml:space="preserve">налог на имущество физических лиц </t>
  </si>
  <si>
    <t xml:space="preserve">земельный налог </t>
  </si>
  <si>
    <t xml:space="preserve">госпошлина </t>
  </si>
  <si>
    <t xml:space="preserve"> задолженность и перерасчеты по отмененным налогам, сборам  и иным платежам (налог на прибыль, налога на имущество предприятий, земельный налог) </t>
  </si>
  <si>
    <t xml:space="preserve">налог на доходы физических   лиц </t>
  </si>
  <si>
    <t>0314 Другие вопросы в области национальной безопасности и правоохранительной деятельности</t>
  </si>
  <si>
    <t>0105 Судебная система</t>
  </si>
  <si>
    <t>0603 Охрана объектов растительного и животного мира и среды их обитания</t>
  </si>
  <si>
    <t xml:space="preserve"> </t>
  </si>
  <si>
    <t xml:space="preserve">акцизы </t>
  </si>
  <si>
    <t xml:space="preserve">0705 Профессиональная подготовка, переподготовка и повышение квалификации </t>
  </si>
  <si>
    <t>Культура, кинематография, в т.ч:</t>
  </si>
  <si>
    <t>1300 Обслуживание муниципального государственного долга</t>
  </si>
  <si>
    <t>Прочие безвозмездные поступления</t>
  </si>
  <si>
    <t>Субвенции переданные из  бюджетов сельских поселений в районный бюджет (освещение, т/о, дорож. фонд)</t>
  </si>
  <si>
    <r>
      <t>Дефицит бюджета (</t>
    </r>
    <r>
      <rPr>
        <sz val="13"/>
        <rFont val="Arial Cyr"/>
        <family val="0"/>
      </rPr>
      <t></t>
    </r>
    <r>
      <rPr>
        <sz val="13"/>
        <rFont val="Times New Roman CYR"/>
        <family val="1"/>
      </rPr>
      <t xml:space="preserve">), профицит (+) </t>
    </r>
  </si>
  <si>
    <t>Доходы от компенсации затрат</t>
  </si>
  <si>
    <t>Поступления по урегулированию расчетов между бюджетами</t>
  </si>
  <si>
    <t>0310 Обеспечение пожарной безопасности</t>
  </si>
  <si>
    <t>Жилищно-коммунальное хозяйство, в т.ч:</t>
  </si>
  <si>
    <t>Охрана окружающей среды, в т.ч:</t>
  </si>
  <si>
    <t>Национальная безопасность и правоохранительная деятельность, в т.ч:</t>
  </si>
  <si>
    <t>Г.Масютенко</t>
  </si>
  <si>
    <t>Начальник  управления финансов и налоговой политики</t>
  </si>
  <si>
    <t xml:space="preserve">Исполнено на 01 апреля 2019 г </t>
  </si>
  <si>
    <t>0304 Органы юстиции</t>
  </si>
  <si>
    <t>0605 Другие вопросы в области охраны окружающей среды</t>
  </si>
  <si>
    <t>0703 Дополнительное образование</t>
  </si>
  <si>
    <t>налог, взимаемый в связи с применением патентной системы налогообложения</t>
  </si>
  <si>
    <t>тыс.рублей</t>
  </si>
  <si>
    <r>
      <t>Дефицит бюджета (</t>
    </r>
    <r>
      <rPr>
        <sz val="13"/>
        <rFont val="Arial Cyr"/>
        <family val="0"/>
      </rPr>
      <t>-</t>
    </r>
    <r>
      <rPr>
        <sz val="13"/>
        <rFont val="Times New Roman CYR"/>
        <family val="1"/>
      </rPr>
      <t xml:space="preserve">), профицит (+) </t>
    </r>
  </si>
  <si>
    <t>0310 Защита населения и территории черезвычайных ситуаций природного и техногенного характера, пожарная безопасность</t>
  </si>
  <si>
    <t>о доходах и расходах консолидированного бюджета муниципального района</t>
  </si>
  <si>
    <t>1105 Массовый спорт</t>
  </si>
  <si>
    <t>Субвенции бюджетам сельских поселений (военкомат)</t>
  </si>
  <si>
    <t>Субвенци бюджетам переданные из областного бюджета в бюджет муниципального образования</t>
  </si>
  <si>
    <t>Субсидии  бюджетам переданные из областного бюджета в бюджет муниципального образования</t>
  </si>
  <si>
    <t>Субвенции  бюджетам сельских поселений (военкомат)</t>
  </si>
  <si>
    <t xml:space="preserve">Дефицит (-), профицит (+) </t>
  </si>
  <si>
    <t>309 Защита населения и территории от чрезвычайных ситуаций природногои техногенного характера, гражданская оборона</t>
  </si>
  <si>
    <t xml:space="preserve">Исполнено на 01 июля 2021 года </t>
  </si>
  <si>
    <t>Межбюджетные трансферты,передаваемые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</si>
  <si>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</si>
  <si>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</si>
  <si>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Исполнено на 01 октября 2020 года</t>
  </si>
  <si>
    <t>Исполнено на 01октябряя 2020 года</t>
  </si>
  <si>
    <t>0310 Защита населения и территории от чрезвычайных ситуаций природного и техногенного характера, пожарная безопасность</t>
  </si>
  <si>
    <t>Субвенции местным бюджетам на выполнение передаваемых полномочий субъектов Российской Федерации</t>
  </si>
  <si>
    <t>Безвозмездные поступления от негосударственных организаций в бюджеты муниципальных районов</t>
  </si>
  <si>
    <t xml:space="preserve">Исполнено на 01 января 2022 года </t>
  </si>
  <si>
    <t xml:space="preserve">Дотации бюджетам муниципальных районов на выравнивание бюджетной обеспеченности </t>
  </si>
  <si>
    <t>Дотации бюджетам муниципальных районов на поддержку мер по обеспечению сбалансированности бюджетов</t>
  </si>
  <si>
    <t>Дотации бюджетам сельских поселений на выравнивание бюджетной обеспеченности (областная)</t>
  </si>
  <si>
    <t>Дотации бюджетам сельских поселений на выравнивание бюджетной обеспеченности (местная)</t>
  </si>
  <si>
    <t xml:space="preserve">  "Вейделевский район"   на 2022 год</t>
  </si>
  <si>
    <t>налог, взимаемый в связи с применением упрощенной системы налогообложения</t>
  </si>
  <si>
    <t>Субсидии бюджетам переданные из областного бюджета в бюджет муниципального образования</t>
  </si>
  <si>
    <t xml:space="preserve">на 01 февраля 2022 года </t>
  </si>
  <si>
    <t>План  на 2022 год</t>
  </si>
  <si>
    <t xml:space="preserve">Исполнено на 01 февраля 2022 года </t>
  </si>
  <si>
    <t>Исполнено на 01 февраля 2021 года</t>
  </si>
  <si>
    <t>План      2022 года</t>
  </si>
  <si>
    <t>План        2022 года</t>
  </si>
  <si>
    <t xml:space="preserve">Исполнено на   01 февраля 2022 года </t>
  </si>
  <si>
    <t>План       2022 года</t>
  </si>
  <si>
    <t xml:space="preserve">на 01 марта 2022 года </t>
  </si>
  <si>
    <t xml:space="preserve">Исполнено на 01 марта 2022 года </t>
  </si>
  <si>
    <t>Исполнено на 01 марта 2021 года</t>
  </si>
  <si>
    <t>План  на    2022 год</t>
  </si>
  <si>
    <t xml:space="preserve">Исполнено на   01 марта 2022 года </t>
  </si>
  <si>
    <t xml:space="preserve">на 01 апреля 2022 года </t>
  </si>
  <si>
    <t xml:space="preserve">Исполнено на 01 апреля 2022 года </t>
  </si>
  <si>
    <t xml:space="preserve">Исполнено на   01 апреля 2022 года </t>
  </si>
  <si>
    <t xml:space="preserve">Исполнено на 01 мая 2022 года </t>
  </si>
  <si>
    <t xml:space="preserve">Дотации бюджетам муниципальных районов на поддержку  мер по обеспечению      сбалансированности бюджетов </t>
  </si>
  <si>
    <t xml:space="preserve">Исполнено на 01 июня 2022 года </t>
  </si>
  <si>
    <t>Исполнено на 01июня 2021 года</t>
  </si>
  <si>
    <t>Исполнено на 01 июня 2021 года</t>
  </si>
  <si>
    <t xml:space="preserve">на 01 июля 2022 года </t>
  </si>
  <si>
    <t xml:space="preserve">Исполнено на 01 июля 2022 года </t>
  </si>
  <si>
    <t>Исполнено на 01июля 2021 года</t>
  </si>
  <si>
    <t xml:space="preserve">Исполнено на   01 июля 2022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</si>
</sst>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%"/>
    <numFmt numFmtId="181" formatCode="0.0"/>
    <numFmt numFmtId="182" formatCode="#,##0.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 Cyr"/>
      <family val="1"/>
    </font>
    <font>
      <b/>
      <i/>
      <sz val="13"/>
      <name val="Times New Roman"/>
      <family val="1"/>
    </font>
    <font>
      <b/>
      <sz val="13"/>
      <name val="Times New Roman CYR"/>
      <family val="0"/>
    </font>
    <font>
      <b/>
      <i/>
      <sz val="13"/>
      <name val="Arial Cyr"/>
      <family val="0"/>
    </font>
    <font>
      <sz val="13"/>
      <name val="Arial Cyr"/>
      <family val="0"/>
    </font>
    <font>
      <b/>
      <i/>
      <sz val="13"/>
      <name val="Times New Roman CYR"/>
      <family val="0"/>
    </font>
    <font>
      <sz val="13"/>
      <name val="Times New Roman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 Cyr"/>
      <family val="1"/>
    </font>
    <font>
      <sz val="13"/>
      <color indexed="8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6"/>
      <color indexed="8"/>
      <name val="Times New Roman"/>
      <family val="1"/>
    </font>
    <font>
      <b/>
      <i/>
      <sz val="16"/>
      <name val="Times New Roman CYR"/>
      <family val="0"/>
    </font>
    <font>
      <b/>
      <i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Arial Cyr"/>
      <family val="0"/>
    </font>
    <font>
      <sz val="16"/>
      <name val="Times New Roman CYR"/>
      <family val="0"/>
    </font>
    <font>
      <b/>
      <i/>
      <sz val="16"/>
      <name val="Times New Roman"/>
      <family val="1"/>
    </font>
    <font>
      <b/>
      <i/>
      <sz val="16"/>
      <name val="Times New Roman Cyr"/>
      <family val="1"/>
    </font>
    <font>
      <b/>
      <sz val="16"/>
      <name val="Times New Roman Cyr"/>
      <family val="1"/>
    </font>
    <font>
      <sz val="16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i/>
      <sz val="18"/>
      <name val="Times New Roman"/>
      <family val="1"/>
    </font>
    <font>
      <i/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justify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10" xfId="58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3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/>
    </xf>
    <xf numFmtId="3" fontId="6" fillId="0" borderId="11" xfId="58" applyNumberFormat="1" applyFont="1" applyFill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1" fontId="7" fillId="33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1" fontId="8" fillId="0" borderId="0" xfId="0" applyNumberFormat="1" applyFont="1" applyAlignment="1">
      <alignment/>
    </xf>
    <xf numFmtId="0" fontId="10" fillId="0" borderId="0" xfId="0" applyFont="1" applyBorder="1" applyAlignment="1" quotePrefix="1">
      <alignment horizontal="center" vertical="center"/>
    </xf>
    <xf numFmtId="1" fontId="8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3" fontId="15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183" fontId="18" fillId="0" borderId="10" xfId="0" applyNumberFormat="1" applyFont="1" applyFill="1" applyBorder="1" applyAlignment="1">
      <alignment horizontal="center" vertical="center" wrapText="1"/>
    </xf>
    <xf numFmtId="183" fontId="8" fillId="0" borderId="10" xfId="58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6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left"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83" fontId="6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3" fontId="6" fillId="0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left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0" xfId="58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 quotePrefix="1">
      <alignment horizontal="left" vertical="center" wrapText="1"/>
    </xf>
    <xf numFmtId="0" fontId="9" fillId="34" borderId="10" xfId="0" applyFont="1" applyFill="1" applyBorder="1" applyAlignment="1" quotePrefix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183" fontId="7" fillId="34" borderId="10" xfId="0" applyNumberFormat="1" applyFont="1" applyFill="1" applyBorder="1" applyAlignment="1">
      <alignment horizontal="center" vertical="center" wrapText="1"/>
    </xf>
    <xf numFmtId="183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183" fontId="6" fillId="34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left" vertical="center" wrapText="1"/>
    </xf>
    <xf numFmtId="183" fontId="8" fillId="0" borderId="13" xfId="0" applyNumberFormat="1" applyFont="1" applyFill="1" applyBorder="1" applyAlignment="1">
      <alignment horizontal="center" vertical="center" wrapText="1"/>
    </xf>
    <xf numFmtId="183" fontId="8" fillId="0" borderId="13" xfId="58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83" fontId="8" fillId="0" borderId="11" xfId="0" applyNumberFormat="1" applyFont="1" applyFill="1" applyBorder="1" applyAlignment="1">
      <alignment horizontal="center" vertical="center" wrapText="1"/>
    </xf>
    <xf numFmtId="183" fontId="8" fillId="0" borderId="11" xfId="58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3" fontId="15" fillId="0" borderId="0" xfId="0" applyNumberFormat="1" applyFont="1" applyFill="1" applyAlignment="1">
      <alignment/>
    </xf>
    <xf numFmtId="0" fontId="8" fillId="35" borderId="10" xfId="0" applyFont="1" applyFill="1" applyBorder="1" applyAlignment="1">
      <alignment horizontal="left" vertical="center" wrapText="1"/>
    </xf>
    <xf numFmtId="183" fontId="8" fillId="35" borderId="10" xfId="0" applyNumberFormat="1" applyFont="1" applyFill="1" applyBorder="1" applyAlignment="1">
      <alignment horizontal="center" vertical="center" wrapText="1"/>
    </xf>
    <xf numFmtId="183" fontId="8" fillId="35" borderId="10" xfId="58" applyNumberFormat="1" applyFont="1" applyFill="1" applyBorder="1" applyAlignment="1">
      <alignment horizontal="center" vertical="center" wrapText="1"/>
    </xf>
    <xf numFmtId="3" fontId="8" fillId="35" borderId="10" xfId="58" applyNumberFormat="1" applyFont="1" applyFill="1" applyBorder="1" applyAlignment="1">
      <alignment horizontal="center" vertical="center" wrapText="1"/>
    </xf>
    <xf numFmtId="183" fontId="7" fillId="35" borderId="0" xfId="0" applyNumberFormat="1" applyFont="1" applyFill="1" applyBorder="1" applyAlignment="1">
      <alignment horizontal="center" vertical="center" wrapText="1"/>
    </xf>
    <xf numFmtId="182" fontId="17" fillId="35" borderId="0" xfId="58" applyNumberFormat="1" applyFont="1" applyFill="1" applyBorder="1" applyAlignment="1">
      <alignment horizontal="center" vertical="center" wrapText="1"/>
    </xf>
    <xf numFmtId="183" fontId="15" fillId="0" borderId="0" xfId="0" applyNumberFormat="1" applyFont="1" applyAlignment="1">
      <alignment/>
    </xf>
    <xf numFmtId="183" fontId="8" fillId="0" borderId="0" xfId="0" applyNumberFormat="1" applyFont="1" applyFill="1" applyAlignment="1">
      <alignment/>
    </xf>
    <xf numFmtId="49" fontId="7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 quotePrefix="1">
      <alignment horizontal="left" vertical="center" wrapText="1"/>
    </xf>
    <xf numFmtId="3" fontId="10" fillId="35" borderId="10" xfId="0" applyNumberFormat="1" applyFont="1" applyFill="1" applyBorder="1" applyAlignment="1">
      <alignment horizontal="center" vertical="center"/>
    </xf>
    <xf numFmtId="182" fontId="17" fillId="35" borderId="10" xfId="58" applyNumberFormat="1" applyFont="1" applyFill="1" applyBorder="1" applyAlignment="1">
      <alignment horizontal="center" vertical="center" wrapText="1"/>
    </xf>
    <xf numFmtId="3" fontId="10" fillId="35" borderId="10" xfId="58" applyNumberFormat="1" applyFont="1" applyFill="1" applyBorder="1" applyAlignment="1">
      <alignment horizontal="center" vertical="center" wrapText="1"/>
    </xf>
    <xf numFmtId="49" fontId="8" fillId="35" borderId="10" xfId="0" applyNumberFormat="1" applyFont="1" applyFill="1" applyBorder="1" applyAlignment="1">
      <alignment horizontal="left" vertical="top" wrapText="1"/>
    </xf>
    <xf numFmtId="3" fontId="8" fillId="35" borderId="10" xfId="0" applyNumberFormat="1" applyFont="1" applyFill="1" applyBorder="1" applyAlignment="1">
      <alignment horizontal="center" vertical="center" wrapText="1"/>
    </xf>
    <xf numFmtId="3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 quotePrefix="1">
      <alignment horizontal="left" vertical="center" wrapText="1"/>
    </xf>
    <xf numFmtId="3" fontId="8" fillId="35" borderId="11" xfId="0" applyNumberFormat="1" applyFont="1" applyFill="1" applyBorder="1" applyAlignment="1">
      <alignment horizontal="center" vertical="center"/>
    </xf>
    <xf numFmtId="3" fontId="6" fillId="35" borderId="11" xfId="58" applyNumberFormat="1" applyFont="1" applyFill="1" applyBorder="1" applyAlignment="1">
      <alignment horizontal="center" vertical="center" wrapText="1"/>
    </xf>
    <xf numFmtId="3" fontId="8" fillId="35" borderId="11" xfId="0" applyNumberFormat="1" applyFont="1" applyFill="1" applyBorder="1" applyAlignment="1">
      <alignment horizontal="center" vertical="center" wrapText="1"/>
    </xf>
    <xf numFmtId="3" fontId="8" fillId="35" borderId="11" xfId="58" applyNumberFormat="1" applyFont="1" applyFill="1" applyBorder="1" applyAlignment="1">
      <alignment horizontal="center" vertical="center" wrapText="1"/>
    </xf>
    <xf numFmtId="3" fontId="6" fillId="35" borderId="10" xfId="58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wrapText="1"/>
    </xf>
    <xf numFmtId="0" fontId="9" fillId="35" borderId="10" xfId="0" applyFont="1" applyFill="1" applyBorder="1" applyAlignment="1" quotePrefix="1">
      <alignment horizontal="left" vertical="center" wrapText="1"/>
    </xf>
    <xf numFmtId="3" fontId="6" fillId="35" borderId="10" xfId="0" applyNumberFormat="1" applyFont="1" applyFill="1" applyBorder="1" applyAlignment="1">
      <alignment horizontal="center" vertical="center" wrapText="1"/>
    </xf>
    <xf numFmtId="0" fontId="15" fillId="35" borderId="13" xfId="0" applyFont="1" applyFill="1" applyBorder="1" applyAlignment="1">
      <alignment horizontal="left" vertical="top" wrapText="1"/>
    </xf>
    <xf numFmtId="3" fontId="6" fillId="35" borderId="13" xfId="58" applyNumberFormat="1" applyFont="1" applyFill="1" applyBorder="1" applyAlignment="1">
      <alignment horizontal="center" vertical="center" wrapText="1"/>
    </xf>
    <xf numFmtId="182" fontId="17" fillId="35" borderId="13" xfId="58" applyNumberFormat="1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>
      <alignment horizontal="left" vertical="center" wrapText="1"/>
    </xf>
    <xf numFmtId="183" fontId="7" fillId="35" borderId="10" xfId="0" applyNumberFormat="1" applyFont="1" applyFill="1" applyBorder="1" applyAlignment="1">
      <alignment horizontal="center" vertical="center" wrapText="1"/>
    </xf>
    <xf numFmtId="183" fontId="18" fillId="35" borderId="10" xfId="0" applyNumberFormat="1" applyFont="1" applyFill="1" applyBorder="1" applyAlignment="1">
      <alignment horizontal="center" vertical="center" wrapText="1"/>
    </xf>
    <xf numFmtId="183" fontId="6" fillId="35" borderId="10" xfId="0" applyNumberFormat="1" applyFont="1" applyFill="1" applyBorder="1" applyAlignment="1">
      <alignment horizontal="center" vertical="center" wrapText="1"/>
    </xf>
    <xf numFmtId="183" fontId="8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 wrapText="1"/>
    </xf>
    <xf numFmtId="183" fontId="6" fillId="35" borderId="1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Alignment="1">
      <alignment/>
    </xf>
    <xf numFmtId="183" fontId="6" fillId="35" borderId="10" xfId="58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justify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/>
    </xf>
    <xf numFmtId="183" fontId="21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quotePrefix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 quotePrefix="1">
      <alignment horizontal="left" vertical="center" wrapText="1"/>
    </xf>
    <xf numFmtId="0" fontId="23" fillId="0" borderId="0" xfId="0" applyFont="1" applyFill="1" applyBorder="1" applyAlignment="1">
      <alignment horizontal="center"/>
    </xf>
    <xf numFmtId="0" fontId="29" fillId="0" borderId="0" xfId="0" applyFont="1" applyFill="1" applyAlignment="1">
      <alignment/>
    </xf>
    <xf numFmtId="0" fontId="25" fillId="0" borderId="0" xfId="0" applyFont="1" applyFill="1" applyBorder="1" applyAlignment="1">
      <alignment horizontal="center"/>
    </xf>
    <xf numFmtId="3" fontId="31" fillId="0" borderId="10" xfId="0" applyNumberFormat="1" applyFont="1" applyFill="1" applyBorder="1" applyAlignment="1">
      <alignment horizontal="center" vertical="center"/>
    </xf>
    <xf numFmtId="182" fontId="32" fillId="0" borderId="10" xfId="58" applyNumberFormat="1" applyFont="1" applyFill="1" applyBorder="1" applyAlignment="1">
      <alignment horizontal="center" vertical="center" wrapText="1"/>
    </xf>
    <xf numFmtId="3" fontId="31" fillId="0" borderId="10" xfId="58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8" fillId="0" borderId="10" xfId="58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11" xfId="0" applyNumberFormat="1" applyFont="1" applyFill="1" applyBorder="1" applyAlignment="1">
      <alignment horizontal="center" vertical="center"/>
    </xf>
    <xf numFmtId="3" fontId="27" fillId="0" borderId="11" xfId="58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top" wrapText="1"/>
    </xf>
    <xf numFmtId="3" fontId="28" fillId="0" borderId="11" xfId="0" applyNumberFormat="1" applyFont="1" applyFill="1" applyBorder="1" applyAlignment="1">
      <alignment horizontal="center" vertical="center" wrapText="1"/>
    </xf>
    <xf numFmtId="3" fontId="28" fillId="0" borderId="11" xfId="58" applyNumberFormat="1" applyFont="1" applyFill="1" applyBorder="1" applyAlignment="1">
      <alignment horizontal="center" vertical="center" wrapText="1"/>
    </xf>
    <xf numFmtId="3" fontId="27" fillId="0" borderId="10" xfId="58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wrapText="1"/>
    </xf>
    <xf numFmtId="49" fontId="28" fillId="0" borderId="14" xfId="0" applyNumberFormat="1" applyFont="1" applyBorder="1" applyAlignment="1" applyProtection="1">
      <alignment horizontal="left" vertical="center" wrapText="1"/>
      <protection/>
    </xf>
    <xf numFmtId="0" fontId="33" fillId="0" borderId="10" xfId="0" applyFont="1" applyFill="1" applyBorder="1" applyAlignment="1" quotePrefix="1">
      <alignment horizontal="left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183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183" fontId="34" fillId="0" borderId="10" xfId="0" applyNumberFormat="1" applyFont="1" applyFill="1" applyBorder="1" applyAlignment="1">
      <alignment horizontal="center" vertical="center" wrapText="1"/>
    </xf>
    <xf numFmtId="183" fontId="34" fillId="35" borderId="10" xfId="0" applyNumberFormat="1" applyFont="1" applyFill="1" applyBorder="1" applyAlignment="1">
      <alignment horizontal="center" vertical="center" wrapText="1"/>
    </xf>
    <xf numFmtId="183" fontId="28" fillId="0" borderId="10" xfId="58" applyNumberFormat="1" applyFont="1" applyFill="1" applyBorder="1" applyAlignment="1">
      <alignment horizontal="center" vertical="center" wrapText="1"/>
    </xf>
    <xf numFmtId="3" fontId="28" fillId="35" borderId="10" xfId="58" applyNumberFormat="1" applyFont="1" applyFill="1" applyBorder="1" applyAlignment="1">
      <alignment horizontal="center" vertical="center" wrapText="1"/>
    </xf>
    <xf numFmtId="183" fontId="28" fillId="0" borderId="10" xfId="0" applyNumberFormat="1" applyFont="1" applyFill="1" applyBorder="1" applyAlignment="1">
      <alignment horizontal="center" vertical="center" wrapText="1"/>
    </xf>
    <xf numFmtId="183" fontId="28" fillId="35" borderId="10" xfId="0" applyNumberFormat="1" applyFont="1" applyFill="1" applyBorder="1" applyAlignment="1">
      <alignment horizontal="center" vertical="center" wrapText="1"/>
    </xf>
    <xf numFmtId="183" fontId="28" fillId="35" borderId="10" xfId="58" applyNumberFormat="1" applyFont="1" applyFill="1" applyBorder="1" applyAlignment="1">
      <alignment horizontal="center" vertical="center" wrapText="1"/>
    </xf>
    <xf numFmtId="183" fontId="27" fillId="0" borderId="10" xfId="0" applyNumberFormat="1" applyFont="1" applyFill="1" applyBorder="1" applyAlignment="1">
      <alignment horizontal="center" vertical="center" wrapText="1"/>
    </xf>
    <xf numFmtId="183" fontId="24" fillId="35" borderId="10" xfId="0" applyNumberFormat="1" applyFont="1" applyFill="1" applyBorder="1" applyAlignment="1">
      <alignment horizontal="center" vertical="center" wrapText="1"/>
    </xf>
    <xf numFmtId="183" fontId="28" fillId="35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left" vertical="center" wrapText="1"/>
    </xf>
    <xf numFmtId="183" fontId="27" fillId="35" borderId="10" xfId="0" applyNumberFormat="1" applyFont="1" applyFill="1" applyBorder="1" applyAlignment="1">
      <alignment horizontal="center" vertical="center"/>
    </xf>
    <xf numFmtId="183" fontId="27" fillId="0" borderId="10" xfId="0" applyNumberFormat="1" applyFont="1" applyFill="1" applyBorder="1" applyAlignment="1">
      <alignment horizontal="center" vertical="center"/>
    </xf>
    <xf numFmtId="183" fontId="27" fillId="35" borderId="10" xfId="0" applyNumberFormat="1" applyFont="1" applyFill="1" applyBorder="1" applyAlignment="1">
      <alignment horizontal="center" vertical="center" wrapText="1"/>
    </xf>
    <xf numFmtId="183" fontId="28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1" fontId="36" fillId="0" borderId="0" xfId="0" applyNumberFormat="1" applyFont="1" applyFill="1" applyAlignment="1">
      <alignment/>
    </xf>
    <xf numFmtId="0" fontId="37" fillId="0" borderId="0" xfId="0" applyFont="1" applyFill="1" applyBorder="1" applyAlignment="1" quotePrefix="1">
      <alignment horizontal="center" vertical="center"/>
    </xf>
    <xf numFmtId="1" fontId="36" fillId="0" borderId="0" xfId="0" applyNumberFormat="1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33" fillId="0" borderId="10" xfId="0" applyFont="1" applyFill="1" applyBorder="1" applyAlignment="1">
      <alignment horizontal="left" vertical="top" wrapText="1"/>
    </xf>
    <xf numFmtId="182" fontId="8" fillId="0" borderId="11" xfId="0" applyNumberFormat="1" applyFont="1" applyFill="1" applyBorder="1" applyAlignment="1">
      <alignment horizontal="center" vertical="center" wrapText="1"/>
    </xf>
    <xf numFmtId="182" fontId="8" fillId="0" borderId="11" xfId="0" applyNumberFormat="1" applyFont="1" applyFill="1" applyBorder="1" applyAlignment="1">
      <alignment horizontal="center" vertical="center"/>
    </xf>
    <xf numFmtId="182" fontId="6" fillId="0" borderId="11" xfId="58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 wrapText="1"/>
    </xf>
    <xf numFmtId="182" fontId="8" fillId="0" borderId="10" xfId="58" applyNumberFormat="1" applyFont="1" applyFill="1" applyBorder="1" applyAlignment="1">
      <alignment horizontal="center" vertical="center" wrapText="1"/>
    </xf>
    <xf numFmtId="182" fontId="6" fillId="0" borderId="10" xfId="58" applyNumberFormat="1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center"/>
    </xf>
    <xf numFmtId="182" fontId="6" fillId="34" borderId="10" xfId="0" applyNumberFormat="1" applyFont="1" applyFill="1" applyBorder="1" applyAlignment="1">
      <alignment horizontal="center" vertical="center" wrapText="1"/>
    </xf>
    <xf numFmtId="182" fontId="6" fillId="4" borderId="10" xfId="0" applyNumberFormat="1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left" vertical="top" wrapText="1"/>
    </xf>
    <xf numFmtId="182" fontId="38" fillId="35" borderId="10" xfId="58" applyNumberFormat="1" applyFont="1" applyFill="1" applyBorder="1" applyAlignment="1">
      <alignment horizontal="center" vertical="center" wrapText="1"/>
    </xf>
    <xf numFmtId="3" fontId="8" fillId="35" borderId="13" xfId="58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 wrapText="1"/>
    </xf>
    <xf numFmtId="3" fontId="22" fillId="0" borderId="10" xfId="58" applyNumberFormat="1" applyFont="1" applyFill="1" applyBorder="1" applyAlignment="1">
      <alignment horizontal="center" vertical="center" wrapText="1"/>
    </xf>
    <xf numFmtId="3" fontId="22" fillId="0" borderId="11" xfId="58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4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49" fontId="24" fillId="0" borderId="13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 wrapText="1"/>
    </xf>
    <xf numFmtId="0" fontId="25" fillId="0" borderId="16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11" fillId="35" borderId="24" xfId="0" applyFont="1" applyFill="1" applyBorder="1" applyAlignment="1">
      <alignment horizontal="center"/>
    </xf>
    <xf numFmtId="0" fontId="11" fillId="35" borderId="25" xfId="0" applyFont="1" applyFill="1" applyBorder="1" applyAlignment="1">
      <alignment horizontal="center"/>
    </xf>
    <xf numFmtId="0" fontId="11" fillId="35" borderId="26" xfId="0" applyFont="1" applyFill="1" applyBorder="1" applyAlignment="1">
      <alignment horizontal="center"/>
    </xf>
    <xf numFmtId="49" fontId="7" fillId="35" borderId="18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0" fontId="14" fillId="35" borderId="11" xfId="0" applyFont="1" applyFill="1" applyBorder="1" applyAlignment="1">
      <alignment horizontal="center"/>
    </xf>
    <xf numFmtId="0" fontId="14" fillId="35" borderId="21" xfId="0" applyFont="1" applyFill="1" applyBorder="1" applyAlignment="1">
      <alignment horizontal="center" wrapText="1"/>
    </xf>
    <xf numFmtId="0" fontId="14" fillId="35" borderId="22" xfId="0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0" fontId="14" fillId="35" borderId="11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49" fontId="7" fillId="35" borderId="13" xfId="0" applyNumberFormat="1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/>
    </xf>
    <xf numFmtId="0" fontId="14" fillId="35" borderId="16" xfId="0" applyFont="1" applyFill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35" borderId="15" xfId="0" applyFont="1" applyFill="1" applyBorder="1" applyAlignment="1">
      <alignment horizontal="center" wrapText="1"/>
    </xf>
    <xf numFmtId="0" fontId="14" fillId="35" borderId="16" xfId="0" applyFont="1" applyFill="1" applyBorder="1" applyAlignment="1">
      <alignment horizontal="center" wrapText="1"/>
    </xf>
    <xf numFmtId="0" fontId="14" fillId="35" borderId="17" xfId="0" applyFont="1" applyFill="1" applyBorder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1" fillId="35" borderId="27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11" fillId="35" borderId="29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2</xdr:col>
      <xdr:colOff>2266950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81075" y="0"/>
          <a:ext cx="616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2</xdr:col>
      <xdr:colOff>2266950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981075" y="0"/>
          <a:ext cx="616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2</xdr:col>
      <xdr:colOff>2266950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981075" y="0"/>
          <a:ext cx="616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2</xdr:col>
      <xdr:colOff>2266950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981075" y="0"/>
          <a:ext cx="6162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971550</xdr:colOff>
      <xdr:row>0</xdr:row>
      <xdr:rowOff>0</xdr:rowOff>
    </xdr:from>
    <xdr:to>
      <xdr:col>5</xdr:col>
      <xdr:colOff>1066800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971550" y="0"/>
          <a:ext cx="8648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  <xdr:twoCellAnchor>
    <xdr:from>
      <xdr:col>0</xdr:col>
      <xdr:colOff>981075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Текст 1"/>
        <xdr:cNvSpPr txBox="1">
          <a:spLocks noChangeArrowheads="1"/>
        </xdr:cNvSpPr>
      </xdr:nvSpPr>
      <xdr:spPr>
        <a:xfrm>
          <a:off x="981075" y="0"/>
          <a:ext cx="6743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на 1 мая 2001 года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7;&#1088;&#1072;&#1074;&#1082;&#1072;%20&#1086;&#1073;%20&#1080;&#1089;&#1087;&#1086;&#1083;&#1085;&#1077;&#1085;&#1080;&#1080;%20&#1073;&#1102;&#1076;&#1078;&#1077;&#1090;&#1072;%202004%20&#1075;%202%20&#1082;&#1074;&#1072;&#1088;&#1090;&#1072;&#1083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апреля 2004 прав"/>
      <sheetName val="1 апреля 2004 (гл)"/>
      <sheetName val="1 апреля 2004 (2)"/>
      <sheetName val="1 апреля 2004 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zoomScale="80" zoomScaleNormal="80" zoomScaleSheetLayoutView="85" zoomScalePageLayoutView="0" workbookViewId="0" topLeftCell="A1">
      <selection activeCell="B46" sqref="B46"/>
    </sheetView>
  </sheetViews>
  <sheetFormatPr defaultColWidth="9.00390625" defaultRowHeight="12.75"/>
  <cols>
    <col min="1" max="1" width="36.625" style="36" customWidth="1"/>
    <col min="2" max="2" width="27.375" style="36" customWidth="1"/>
    <col min="3" max="3" width="30.00390625" style="36" customWidth="1"/>
    <col min="4" max="4" width="30.75390625" style="40" customWidth="1"/>
    <col min="5" max="16384" width="9.125" style="6" customWidth="1"/>
  </cols>
  <sheetData>
    <row r="1" spans="1:4" ht="36.75" customHeight="1">
      <c r="A1" s="219" t="s">
        <v>8</v>
      </c>
      <c r="B1" s="219"/>
      <c r="C1" s="219"/>
      <c r="D1" s="219"/>
    </row>
    <row r="2" spans="1:4" ht="29.25" customHeight="1">
      <c r="A2" s="220" t="s">
        <v>118</v>
      </c>
      <c r="B2" s="220"/>
      <c r="C2" s="220"/>
      <c r="D2" s="220"/>
    </row>
    <row r="3" spans="1:4" ht="21" customHeight="1">
      <c r="A3" s="219" t="s">
        <v>140</v>
      </c>
      <c r="B3" s="219"/>
      <c r="C3" s="219"/>
      <c r="D3" s="219"/>
    </row>
    <row r="4" spans="1:4" ht="4.5" customHeight="1" hidden="1">
      <c r="A4" s="4"/>
      <c r="B4" s="4"/>
      <c r="C4" s="4"/>
      <c r="D4" s="4"/>
    </row>
    <row r="5" spans="1:4" ht="15" customHeight="1">
      <c r="A5" s="4"/>
      <c r="B5" s="4"/>
      <c r="C5" s="4"/>
      <c r="D5" s="72" t="s">
        <v>115</v>
      </c>
    </row>
    <row r="6" spans="1:4" ht="36" customHeight="1">
      <c r="A6" s="221" t="s">
        <v>43</v>
      </c>
      <c r="B6" s="221"/>
      <c r="C6" s="221"/>
      <c r="D6" s="221"/>
    </row>
    <row r="7" spans="1:4" ht="17.25" customHeight="1">
      <c r="A7" s="224" t="s">
        <v>0</v>
      </c>
      <c r="B7" s="225" t="s">
        <v>23</v>
      </c>
      <c r="C7" s="222" t="s">
        <v>38</v>
      </c>
      <c r="D7" s="222" t="s">
        <v>74</v>
      </c>
    </row>
    <row r="8" spans="1:4" s="8" customFormat="1" ht="32.25" customHeight="1">
      <c r="A8" s="218"/>
      <c r="B8" s="226"/>
      <c r="C8" s="223"/>
      <c r="D8" s="223"/>
    </row>
    <row r="9" spans="1:4" s="8" customFormat="1" ht="29.25" customHeight="1">
      <c r="A9" s="62" t="s">
        <v>1</v>
      </c>
      <c r="B9" s="63">
        <f>SUM(B10:B19)</f>
        <v>209699</v>
      </c>
      <c r="C9" s="63">
        <f>SUM(C10:C19)</f>
        <v>49061</v>
      </c>
      <c r="D9" s="64">
        <f aca="true" t="shared" si="0" ref="D9:D44">B9+C9</f>
        <v>258760</v>
      </c>
    </row>
    <row r="10" spans="1:4" s="10" customFormat="1" ht="20.25" customHeight="1">
      <c r="A10" s="52" t="s">
        <v>90</v>
      </c>
      <c r="B10" s="15">
        <v>182012</v>
      </c>
      <c r="C10" s="15">
        <v>14888</v>
      </c>
      <c r="D10" s="9">
        <f t="shared" si="0"/>
        <v>196900</v>
      </c>
    </row>
    <row r="11" spans="1:4" s="10" customFormat="1" ht="19.5" customHeight="1">
      <c r="A11" s="52" t="s">
        <v>95</v>
      </c>
      <c r="B11" s="15">
        <v>12791</v>
      </c>
      <c r="C11" s="15">
        <v>3250</v>
      </c>
      <c r="D11" s="9">
        <f t="shared" si="0"/>
        <v>16041</v>
      </c>
    </row>
    <row r="12" spans="1:4" s="10" customFormat="1" ht="52.5" customHeight="1">
      <c r="A12" s="52" t="s">
        <v>141</v>
      </c>
      <c r="B12" s="15">
        <v>3177</v>
      </c>
      <c r="C12" s="15">
        <v>0</v>
      </c>
      <c r="D12" s="9">
        <f t="shared" si="0"/>
        <v>3177</v>
      </c>
    </row>
    <row r="13" spans="1:4" s="10" customFormat="1" ht="0.75" customHeight="1" hidden="1">
      <c r="A13" s="52"/>
      <c r="B13" s="15"/>
      <c r="C13" s="15"/>
      <c r="D13" s="9">
        <f t="shared" si="0"/>
        <v>0</v>
      </c>
    </row>
    <row r="14" spans="1:4" s="10" customFormat="1" ht="33" customHeight="1">
      <c r="A14" s="52" t="s">
        <v>15</v>
      </c>
      <c r="B14" s="15">
        <v>5626</v>
      </c>
      <c r="C14" s="15">
        <v>2936</v>
      </c>
      <c r="D14" s="9">
        <f t="shared" si="0"/>
        <v>8562</v>
      </c>
    </row>
    <row r="15" spans="1:4" s="10" customFormat="1" ht="52.5" customHeight="1">
      <c r="A15" s="52" t="s">
        <v>114</v>
      </c>
      <c r="B15" s="15">
        <v>4117</v>
      </c>
      <c r="C15" s="9">
        <v>0</v>
      </c>
      <c r="D15" s="9">
        <f t="shared" si="0"/>
        <v>4117</v>
      </c>
    </row>
    <row r="16" spans="1:4" s="8" customFormat="1" ht="35.25" customHeight="1">
      <c r="A16" s="52" t="s">
        <v>86</v>
      </c>
      <c r="B16" s="15">
        <v>0</v>
      </c>
      <c r="C16" s="9">
        <v>8917</v>
      </c>
      <c r="D16" s="9">
        <f t="shared" si="0"/>
        <v>8917</v>
      </c>
    </row>
    <row r="17" spans="1:8" s="8" customFormat="1" ht="20.25" customHeight="1">
      <c r="A17" s="52" t="s">
        <v>87</v>
      </c>
      <c r="B17" s="15">
        <v>0</v>
      </c>
      <c r="C17" s="15">
        <v>19070</v>
      </c>
      <c r="D17" s="9">
        <f t="shared" si="0"/>
        <v>19070</v>
      </c>
      <c r="E17" s="11"/>
      <c r="F17" s="11"/>
      <c r="G17" s="11"/>
      <c r="H17" s="11"/>
    </row>
    <row r="18" spans="1:8" s="8" customFormat="1" ht="16.5" customHeight="1">
      <c r="A18" s="52" t="s">
        <v>88</v>
      </c>
      <c r="B18" s="15">
        <v>1976</v>
      </c>
      <c r="C18" s="15">
        <v>0</v>
      </c>
      <c r="D18" s="9">
        <f t="shared" si="0"/>
        <v>1976</v>
      </c>
      <c r="E18" s="11"/>
      <c r="F18" s="11"/>
      <c r="G18" s="11"/>
      <c r="H18" s="11"/>
    </row>
    <row r="19" spans="1:8" s="8" customFormat="1" ht="84.75" customHeight="1" hidden="1">
      <c r="A19" s="52" t="s">
        <v>89</v>
      </c>
      <c r="B19" s="15">
        <v>0</v>
      </c>
      <c r="C19" s="15">
        <v>0</v>
      </c>
      <c r="D19" s="9">
        <f t="shared" si="0"/>
        <v>0</v>
      </c>
      <c r="E19" s="11"/>
      <c r="F19" s="11"/>
      <c r="G19" s="11"/>
      <c r="H19" s="11"/>
    </row>
    <row r="20" spans="1:8" s="13" customFormat="1" ht="24.75" customHeight="1">
      <c r="A20" s="62" t="s">
        <v>2</v>
      </c>
      <c r="B20" s="63">
        <f>SUM(B21:B33)</f>
        <v>28598</v>
      </c>
      <c r="C20" s="63">
        <f>SUM(C21:C33)</f>
        <v>4865</v>
      </c>
      <c r="D20" s="64">
        <f t="shared" si="0"/>
        <v>33463</v>
      </c>
      <c r="E20" s="12"/>
      <c r="F20" s="12"/>
      <c r="G20" s="12"/>
      <c r="H20" s="12"/>
    </row>
    <row r="21" spans="1:4" s="8" customFormat="1" ht="17.25" customHeight="1">
      <c r="A21" s="16" t="s">
        <v>16</v>
      </c>
      <c r="B21" s="14">
        <v>22338</v>
      </c>
      <c r="C21" s="15">
        <v>4425</v>
      </c>
      <c r="D21" s="9">
        <f t="shared" si="0"/>
        <v>26763</v>
      </c>
    </row>
    <row r="22" spans="1:4" s="8" customFormat="1" ht="21.75" customHeight="1">
      <c r="A22" s="16" t="s">
        <v>42</v>
      </c>
      <c r="B22" s="14">
        <v>700</v>
      </c>
      <c r="C22" s="15">
        <v>340</v>
      </c>
      <c r="D22" s="9">
        <f t="shared" si="0"/>
        <v>1040</v>
      </c>
    </row>
    <row r="23" spans="1:4" s="8" customFormat="1" ht="32.25" customHeight="1" hidden="1">
      <c r="A23" s="16" t="s">
        <v>14</v>
      </c>
      <c r="B23" s="14">
        <v>0</v>
      </c>
      <c r="C23" s="15">
        <v>0</v>
      </c>
      <c r="D23" s="9">
        <f t="shared" si="0"/>
        <v>0</v>
      </c>
    </row>
    <row r="24" spans="1:4" s="8" customFormat="1" ht="34.5" customHeight="1">
      <c r="A24" s="16" t="s">
        <v>22</v>
      </c>
      <c r="B24" s="14">
        <v>184</v>
      </c>
      <c r="C24" s="15">
        <v>0</v>
      </c>
      <c r="D24" s="9">
        <f t="shared" si="0"/>
        <v>184</v>
      </c>
    </row>
    <row r="25" spans="1:4" s="8" customFormat="1" ht="21.75" customHeight="1" hidden="1">
      <c r="A25" s="16" t="s">
        <v>102</v>
      </c>
      <c r="B25" s="14">
        <v>0</v>
      </c>
      <c r="C25" s="15">
        <v>0</v>
      </c>
      <c r="D25" s="9">
        <f t="shared" si="0"/>
        <v>0</v>
      </c>
    </row>
    <row r="26" spans="1:4" s="8" customFormat="1" ht="36" customHeight="1">
      <c r="A26" s="16" t="s">
        <v>52</v>
      </c>
      <c r="B26" s="15">
        <v>4306</v>
      </c>
      <c r="C26" s="15">
        <v>0</v>
      </c>
      <c r="D26" s="9">
        <f t="shared" si="0"/>
        <v>4306</v>
      </c>
    </row>
    <row r="27" spans="1:4" s="8" customFormat="1" ht="18" customHeight="1">
      <c r="A27" s="16" t="s">
        <v>18</v>
      </c>
      <c r="B27" s="15">
        <v>350</v>
      </c>
      <c r="C27" s="15">
        <v>0</v>
      </c>
      <c r="D27" s="9">
        <f t="shared" si="0"/>
        <v>350</v>
      </c>
    </row>
    <row r="28" spans="1:4" s="8" customFormat="1" ht="17.25" customHeight="1">
      <c r="A28" s="16" t="s">
        <v>5</v>
      </c>
      <c r="B28" s="15">
        <v>300</v>
      </c>
      <c r="C28" s="15">
        <v>100</v>
      </c>
      <c r="D28" s="9">
        <f t="shared" si="0"/>
        <v>400</v>
      </c>
    </row>
    <row r="29" spans="1:4" s="8" customFormat="1" ht="33.75" customHeight="1">
      <c r="A29" s="16" t="s">
        <v>17</v>
      </c>
      <c r="B29" s="15">
        <v>320</v>
      </c>
      <c r="C29" s="15">
        <v>0</v>
      </c>
      <c r="D29" s="9">
        <f t="shared" si="0"/>
        <v>320</v>
      </c>
    </row>
    <row r="30" spans="1:4" s="8" customFormat="1" ht="20.25" customHeight="1">
      <c r="A30" s="16" t="s">
        <v>36</v>
      </c>
      <c r="B30" s="15">
        <v>100</v>
      </c>
      <c r="C30" s="15">
        <v>0</v>
      </c>
      <c r="D30" s="9">
        <f t="shared" si="0"/>
        <v>100</v>
      </c>
    </row>
    <row r="31" spans="1:4" s="8" customFormat="1" ht="19.5" customHeight="1" hidden="1">
      <c r="A31" s="16" t="s">
        <v>78</v>
      </c>
      <c r="B31" s="15">
        <v>0</v>
      </c>
      <c r="C31" s="15">
        <v>0</v>
      </c>
      <c r="D31" s="9">
        <f t="shared" si="0"/>
        <v>0</v>
      </c>
    </row>
    <row r="32" spans="1:4" s="8" customFormat="1" ht="27.75" customHeight="1" hidden="1">
      <c r="A32" s="16" t="s">
        <v>82</v>
      </c>
      <c r="B32" s="15"/>
      <c r="C32" s="15"/>
      <c r="D32" s="9">
        <f t="shared" si="0"/>
        <v>0</v>
      </c>
    </row>
    <row r="33" spans="1:4" s="8" customFormat="1" ht="35.25" customHeight="1" hidden="1">
      <c r="A33" s="16" t="s">
        <v>103</v>
      </c>
      <c r="B33" s="15">
        <v>0</v>
      </c>
      <c r="C33" s="15">
        <v>0</v>
      </c>
      <c r="D33" s="9">
        <f t="shared" si="0"/>
        <v>0</v>
      </c>
    </row>
    <row r="34" spans="1:4" s="13" customFormat="1" ht="32.25" customHeight="1">
      <c r="A34" s="65" t="s">
        <v>19</v>
      </c>
      <c r="B34" s="63">
        <f>B20+B9</f>
        <v>238297</v>
      </c>
      <c r="C34" s="63">
        <f>C20+C9</f>
        <v>53926</v>
      </c>
      <c r="D34" s="64">
        <f t="shared" si="0"/>
        <v>292223</v>
      </c>
    </row>
    <row r="35" spans="1:4" s="13" customFormat="1" ht="33" customHeight="1" hidden="1">
      <c r="A35" s="16" t="s">
        <v>99</v>
      </c>
      <c r="B35" s="18">
        <v>0</v>
      </c>
      <c r="C35" s="18">
        <v>0</v>
      </c>
      <c r="D35" s="19">
        <f t="shared" si="0"/>
        <v>0</v>
      </c>
    </row>
    <row r="36" spans="1:4" s="8" customFormat="1" ht="69" customHeight="1">
      <c r="A36" s="53" t="s">
        <v>136</v>
      </c>
      <c r="B36" s="192">
        <v>311148.2</v>
      </c>
      <c r="C36" s="193">
        <v>0</v>
      </c>
      <c r="D36" s="194">
        <f t="shared" si="0"/>
        <v>311148.2</v>
      </c>
    </row>
    <row r="37" spans="1:4" s="8" customFormat="1" ht="67.5" customHeight="1">
      <c r="A37" s="53" t="s">
        <v>138</v>
      </c>
      <c r="B37" s="195">
        <v>0</v>
      </c>
      <c r="C37" s="196">
        <v>25529</v>
      </c>
      <c r="D37" s="194">
        <f t="shared" si="0"/>
        <v>25529</v>
      </c>
    </row>
    <row r="38" spans="1:6" s="8" customFormat="1" ht="51" customHeight="1" hidden="1">
      <c r="A38" s="53" t="s">
        <v>40</v>
      </c>
      <c r="B38" s="196">
        <v>0</v>
      </c>
      <c r="C38" s="196">
        <v>0</v>
      </c>
      <c r="D38" s="194">
        <f t="shared" si="0"/>
        <v>0</v>
      </c>
      <c r="F38" s="20"/>
    </row>
    <row r="39" spans="1:6" s="8" customFormat="1" ht="73.5" customHeight="1">
      <c r="A39" s="53" t="s">
        <v>139</v>
      </c>
      <c r="B39" s="196">
        <v>0</v>
      </c>
      <c r="C39" s="196">
        <v>4162.5</v>
      </c>
      <c r="D39" s="194">
        <f t="shared" si="0"/>
        <v>4162.5</v>
      </c>
      <c r="F39" s="20"/>
    </row>
    <row r="40" spans="1:6" s="8" customFormat="1" ht="51" customHeight="1">
      <c r="A40" s="54" t="s">
        <v>142</v>
      </c>
      <c r="B40" s="196">
        <v>529546.9</v>
      </c>
      <c r="C40" s="196">
        <v>52816.5</v>
      </c>
      <c r="D40" s="194">
        <f t="shared" si="0"/>
        <v>582363.4</v>
      </c>
      <c r="F40" s="20"/>
    </row>
    <row r="41" spans="1:4" s="8" customFormat="1" ht="34.5" customHeight="1">
      <c r="A41" s="53" t="s">
        <v>120</v>
      </c>
      <c r="B41" s="195">
        <v>0</v>
      </c>
      <c r="C41" s="196">
        <v>1168</v>
      </c>
      <c r="D41" s="194">
        <f t="shared" si="0"/>
        <v>1168</v>
      </c>
    </row>
    <row r="42" spans="1:5" s="8" customFormat="1" ht="51" customHeight="1">
      <c r="A42" s="54" t="s">
        <v>121</v>
      </c>
      <c r="B42" s="195">
        <v>553028.8</v>
      </c>
      <c r="C42" s="196">
        <v>404.7</v>
      </c>
      <c r="D42" s="194">
        <f t="shared" si="0"/>
        <v>553433.5</v>
      </c>
      <c r="E42" s="20"/>
    </row>
    <row r="43" spans="1:5" s="8" customFormat="1" ht="138" customHeight="1">
      <c r="A43" s="53" t="s">
        <v>127</v>
      </c>
      <c r="B43" s="195">
        <v>6264</v>
      </c>
      <c r="C43" s="198">
        <v>0</v>
      </c>
      <c r="D43" s="194">
        <f t="shared" si="0"/>
        <v>6264</v>
      </c>
      <c r="E43" s="20"/>
    </row>
    <row r="44" spans="1:5" s="8" customFormat="1" ht="71.25" customHeight="1">
      <c r="A44" s="53" t="s">
        <v>128</v>
      </c>
      <c r="B44" s="195">
        <v>20000</v>
      </c>
      <c r="C44" s="196">
        <v>9919</v>
      </c>
      <c r="D44" s="194">
        <f t="shared" si="0"/>
        <v>29919</v>
      </c>
      <c r="E44" s="20"/>
    </row>
    <row r="45" spans="1:4" s="8" customFormat="1" ht="22.5" customHeight="1">
      <c r="A45" s="66" t="s">
        <v>3</v>
      </c>
      <c r="B45" s="199">
        <f>SUM(B34:B44)</f>
        <v>1658284.9000000001</v>
      </c>
      <c r="C45" s="199">
        <f>SUM(C34:C44)</f>
        <v>147925.7</v>
      </c>
      <c r="D45" s="200">
        <f>(B45+C45)-(B43+C37+C39+C40+C41+C42+C44)</f>
        <v>1705946.9000000001</v>
      </c>
    </row>
    <row r="46" spans="1:5" s="8" customFormat="1" ht="19.5" customHeight="1">
      <c r="A46" s="53" t="s">
        <v>116</v>
      </c>
      <c r="B46" s="197">
        <f>B45-B125</f>
        <v>591361.9000000001</v>
      </c>
      <c r="C46" s="197">
        <f>C45-C125</f>
        <v>70616.70000000001</v>
      </c>
      <c r="D46" s="197">
        <f>D45-D125</f>
        <v>598099.9000000001</v>
      </c>
      <c r="E46" s="46"/>
    </row>
    <row r="47" spans="1:4" s="8" customFormat="1" ht="33" customHeight="1">
      <c r="A47" s="214" t="s">
        <v>79</v>
      </c>
      <c r="B47" s="215"/>
      <c r="C47" s="215"/>
      <c r="D47" s="216"/>
    </row>
    <row r="48" spans="1:4" s="8" customFormat="1" ht="31.5" customHeight="1">
      <c r="A48" s="217" t="s">
        <v>35</v>
      </c>
      <c r="B48" s="210" t="s">
        <v>23</v>
      </c>
      <c r="C48" s="212" t="s">
        <v>38</v>
      </c>
      <c r="D48" s="212" t="s">
        <v>74</v>
      </c>
    </row>
    <row r="49" spans="1:4" s="8" customFormat="1" ht="54.75" customHeight="1">
      <c r="A49" s="218"/>
      <c r="B49" s="211"/>
      <c r="C49" s="213"/>
      <c r="D49" s="213"/>
    </row>
    <row r="50" spans="1:4" s="8" customFormat="1" ht="39" customHeight="1">
      <c r="A50" s="67" t="s">
        <v>46</v>
      </c>
      <c r="B50" s="68">
        <f>SUM(B51:B57)</f>
        <v>65422</v>
      </c>
      <c r="C50" s="68">
        <f>SUM(C51:C57)</f>
        <v>34133</v>
      </c>
      <c r="D50" s="68">
        <f>SUM(D51:D57)</f>
        <v>99518</v>
      </c>
    </row>
    <row r="51" spans="1:4" s="8" customFormat="1" ht="72.75" customHeight="1">
      <c r="A51" s="57" t="s">
        <v>54</v>
      </c>
      <c r="B51" s="43">
        <v>2293</v>
      </c>
      <c r="C51" s="43">
        <v>0</v>
      </c>
      <c r="D51" s="44">
        <f>B51+C51</f>
        <v>2293</v>
      </c>
    </row>
    <row r="52" spans="1:4" s="8" customFormat="1" ht="103.5" customHeight="1">
      <c r="A52" s="57" t="s">
        <v>55</v>
      </c>
      <c r="B52" s="45">
        <v>2504</v>
      </c>
      <c r="C52" s="45">
        <v>25</v>
      </c>
      <c r="D52" s="44">
        <f>B52+C52-25</f>
        <v>2504</v>
      </c>
    </row>
    <row r="53" spans="1:5" s="10" customFormat="1" ht="120" customHeight="1">
      <c r="A53" s="57" t="s">
        <v>56</v>
      </c>
      <c r="B53" s="45">
        <v>49960</v>
      </c>
      <c r="C53" s="45">
        <v>31652</v>
      </c>
      <c r="D53" s="44">
        <f>B53+C53-12</f>
        <v>81600</v>
      </c>
      <c r="E53" s="46"/>
    </row>
    <row r="54" spans="1:5" s="10" customFormat="1" ht="28.5" customHeight="1">
      <c r="A54" s="57" t="s">
        <v>92</v>
      </c>
      <c r="B54" s="45">
        <v>11</v>
      </c>
      <c r="C54" s="45">
        <v>0</v>
      </c>
      <c r="D54" s="44">
        <f>B54+C54</f>
        <v>11</v>
      </c>
      <c r="E54" s="46"/>
    </row>
    <row r="55" spans="1:5" s="8" customFormat="1" ht="36.75" customHeight="1">
      <c r="A55" s="57" t="s">
        <v>6</v>
      </c>
      <c r="B55" s="45">
        <v>1823</v>
      </c>
      <c r="C55" s="45">
        <v>0</v>
      </c>
      <c r="D55" s="44">
        <f>B55+C55</f>
        <v>1823</v>
      </c>
      <c r="E55" s="46"/>
    </row>
    <row r="56" spans="1:5" s="8" customFormat="1" ht="26.25" customHeight="1">
      <c r="A56" s="57" t="s">
        <v>75</v>
      </c>
      <c r="B56" s="45">
        <v>1000</v>
      </c>
      <c r="C56" s="45">
        <v>1200</v>
      </c>
      <c r="D56" s="44">
        <f>B56+C56</f>
        <v>2200</v>
      </c>
      <c r="E56" s="46"/>
    </row>
    <row r="57" spans="1:5" s="8" customFormat="1" ht="33.75" customHeight="1">
      <c r="A57" s="57" t="s">
        <v>57</v>
      </c>
      <c r="B57" s="45">
        <v>7831</v>
      </c>
      <c r="C57" s="45">
        <v>1256</v>
      </c>
      <c r="D57" s="44">
        <f>B57+C57</f>
        <v>9087</v>
      </c>
      <c r="E57" s="46"/>
    </row>
    <row r="58" spans="1:5" s="8" customFormat="1" ht="31.5" customHeight="1">
      <c r="A58" s="67" t="s">
        <v>47</v>
      </c>
      <c r="B58" s="68">
        <f>B59</f>
        <v>1144</v>
      </c>
      <c r="C58" s="68">
        <f>C59</f>
        <v>1144</v>
      </c>
      <c r="D58" s="68">
        <f>D59</f>
        <v>1144</v>
      </c>
      <c r="E58" s="46"/>
    </row>
    <row r="59" spans="1:5" s="8" customFormat="1" ht="35.25" customHeight="1">
      <c r="A59" s="57" t="s">
        <v>26</v>
      </c>
      <c r="B59" s="45">
        <v>1144</v>
      </c>
      <c r="C59" s="45">
        <v>1144</v>
      </c>
      <c r="D59" s="44">
        <f>B59</f>
        <v>1144</v>
      </c>
      <c r="E59" s="46"/>
    </row>
    <row r="60" spans="1:5" s="8" customFormat="1" ht="40.5" customHeight="1" hidden="1">
      <c r="A60" s="57" t="s">
        <v>41</v>
      </c>
      <c r="B60" s="45"/>
      <c r="C60" s="45"/>
      <c r="D60" s="44">
        <f>B60+C60</f>
        <v>0</v>
      </c>
      <c r="E60" s="46"/>
    </row>
    <row r="61" spans="1:5" s="8" customFormat="1" ht="35.25" customHeight="1">
      <c r="A61" s="67" t="s">
        <v>107</v>
      </c>
      <c r="B61" s="68">
        <f>B62+B63+B64+B65</f>
        <v>6556</v>
      </c>
      <c r="C61" s="68">
        <f>C62+C63+C65+C64</f>
        <v>4136</v>
      </c>
      <c r="D61" s="68">
        <f>D62+D63+D65+D64</f>
        <v>9992</v>
      </c>
      <c r="E61" s="46"/>
    </row>
    <row r="62" spans="1:5" s="8" customFormat="1" ht="30" customHeight="1">
      <c r="A62" s="57" t="s">
        <v>111</v>
      </c>
      <c r="B62" s="45">
        <v>1182</v>
      </c>
      <c r="C62" s="45">
        <v>0</v>
      </c>
      <c r="D62" s="44">
        <f>B62+C62</f>
        <v>1182</v>
      </c>
      <c r="E62" s="46"/>
    </row>
    <row r="63" spans="1:5" s="8" customFormat="1" ht="90.75" customHeight="1" hidden="1">
      <c r="A63" s="57" t="s">
        <v>69</v>
      </c>
      <c r="B63" s="45">
        <v>0</v>
      </c>
      <c r="C63" s="45">
        <v>0</v>
      </c>
      <c r="D63" s="44">
        <f>B63+C63</f>
        <v>0</v>
      </c>
      <c r="E63" s="46"/>
    </row>
    <row r="64" spans="1:5" s="8" customFormat="1" ht="84.75" customHeight="1">
      <c r="A64" s="57" t="s">
        <v>117</v>
      </c>
      <c r="B64" s="45">
        <v>4548</v>
      </c>
      <c r="C64" s="45">
        <v>3400</v>
      </c>
      <c r="D64" s="44">
        <f>B64+C64</f>
        <v>7948</v>
      </c>
      <c r="E64" s="46"/>
    </row>
    <row r="65" spans="1:5" s="8" customFormat="1" ht="57" customHeight="1">
      <c r="A65" s="57" t="s">
        <v>91</v>
      </c>
      <c r="B65" s="45">
        <v>826</v>
      </c>
      <c r="C65" s="45">
        <v>736</v>
      </c>
      <c r="D65" s="44">
        <f>B65+C65-700</f>
        <v>862</v>
      </c>
      <c r="E65" s="46"/>
    </row>
    <row r="66" spans="1:5" s="8" customFormat="1" ht="33" customHeight="1">
      <c r="A66" s="67" t="s">
        <v>48</v>
      </c>
      <c r="B66" s="68">
        <f>B67+B69+B71+B72+B73+B68+B70</f>
        <v>99123</v>
      </c>
      <c r="C66" s="68">
        <f>C67+C69+C71+C72+C73+C68+C70</f>
        <v>21588</v>
      </c>
      <c r="D66" s="68">
        <f>D67+D69+D71+D72+D73+D68+D70</f>
        <v>117309</v>
      </c>
      <c r="E66" s="46"/>
    </row>
    <row r="67" spans="1:5" s="8" customFormat="1" ht="31.5" customHeight="1">
      <c r="A67" s="57" t="s">
        <v>76</v>
      </c>
      <c r="B67" s="45">
        <v>516</v>
      </c>
      <c r="C67" s="45">
        <v>0</v>
      </c>
      <c r="D67" s="44">
        <f>B67+C67</f>
        <v>516</v>
      </c>
      <c r="E67" s="46"/>
    </row>
    <row r="68" spans="1:5" s="8" customFormat="1" ht="33" customHeight="1">
      <c r="A68" s="57" t="s">
        <v>28</v>
      </c>
      <c r="B68" s="45">
        <v>8743</v>
      </c>
      <c r="C68" s="45">
        <v>0</v>
      </c>
      <c r="D68" s="44">
        <f aca="true" t="shared" si="1" ref="D68:D73">B68+C68</f>
        <v>8743</v>
      </c>
      <c r="E68" s="46"/>
    </row>
    <row r="69" spans="1:5" s="8" customFormat="1" ht="0.75" customHeight="1" hidden="1">
      <c r="A69" s="57" t="s">
        <v>70</v>
      </c>
      <c r="B69" s="45">
        <v>0</v>
      </c>
      <c r="C69" s="45">
        <v>0</v>
      </c>
      <c r="D69" s="44">
        <f t="shared" si="1"/>
        <v>0</v>
      </c>
      <c r="E69" s="46"/>
    </row>
    <row r="70" spans="1:5" s="8" customFormat="1" ht="19.5" customHeight="1" hidden="1">
      <c r="A70" s="57" t="s">
        <v>83</v>
      </c>
      <c r="B70" s="45">
        <v>0</v>
      </c>
      <c r="C70" s="45">
        <v>0</v>
      </c>
      <c r="D70" s="44">
        <f t="shared" si="1"/>
        <v>0</v>
      </c>
      <c r="E70" s="46"/>
    </row>
    <row r="71" spans="1:5" s="8" customFormat="1" ht="30" customHeight="1">
      <c r="A71" s="57" t="s">
        <v>27</v>
      </c>
      <c r="B71" s="45">
        <v>9397</v>
      </c>
      <c r="C71" s="45">
        <v>0</v>
      </c>
      <c r="D71" s="44">
        <f t="shared" si="1"/>
        <v>9397</v>
      </c>
      <c r="E71" s="46"/>
    </row>
    <row r="72" spans="1:5" s="8" customFormat="1" ht="29.25" customHeight="1">
      <c r="A72" s="57" t="s">
        <v>45</v>
      </c>
      <c r="B72" s="45">
        <v>28455</v>
      </c>
      <c r="C72" s="45">
        <v>11543</v>
      </c>
      <c r="D72" s="44">
        <f>B72+C72-3402</f>
        <v>36596</v>
      </c>
      <c r="E72" s="46"/>
    </row>
    <row r="73" spans="1:5" s="8" customFormat="1" ht="43.5" customHeight="1">
      <c r="A73" s="57" t="s">
        <v>34</v>
      </c>
      <c r="B73" s="45">
        <v>52012</v>
      </c>
      <c r="C73" s="45">
        <v>10045</v>
      </c>
      <c r="D73" s="44">
        <f t="shared" si="1"/>
        <v>62057</v>
      </c>
      <c r="E73" s="46"/>
    </row>
    <row r="74" spans="1:5" s="8" customFormat="1" ht="36.75" customHeight="1">
      <c r="A74" s="67" t="s">
        <v>105</v>
      </c>
      <c r="B74" s="68">
        <f>B75+B76+B77+B78</f>
        <v>12742</v>
      </c>
      <c r="C74" s="68">
        <f>C75+C76+C77+C78</f>
        <v>16023</v>
      </c>
      <c r="D74" s="68">
        <f>D75+D76+D77+D78</f>
        <v>23192</v>
      </c>
      <c r="E74" s="46"/>
    </row>
    <row r="75" spans="1:5" s="8" customFormat="1" ht="33" customHeight="1">
      <c r="A75" s="57" t="s">
        <v>80</v>
      </c>
      <c r="B75" s="45">
        <v>290</v>
      </c>
      <c r="C75" s="45">
        <v>0</v>
      </c>
      <c r="D75" s="44">
        <f>B75+C75</f>
        <v>290</v>
      </c>
      <c r="E75" s="46"/>
    </row>
    <row r="76" spans="1:5" s="8" customFormat="1" ht="29.25" customHeight="1" hidden="1">
      <c r="A76" s="57" t="s">
        <v>30</v>
      </c>
      <c r="B76" s="45">
        <v>0</v>
      </c>
      <c r="C76" s="45">
        <v>0</v>
      </c>
      <c r="D76" s="44">
        <f>B76+C76</f>
        <v>0</v>
      </c>
      <c r="E76" s="46"/>
    </row>
    <row r="77" spans="1:5" s="8" customFormat="1" ht="29.25" customHeight="1">
      <c r="A77" s="57" t="s">
        <v>71</v>
      </c>
      <c r="B77" s="45">
        <v>12452</v>
      </c>
      <c r="C77" s="45">
        <v>16023</v>
      </c>
      <c r="D77" s="44">
        <f>B77+C77-5573</f>
        <v>22902</v>
      </c>
      <c r="E77" s="46"/>
    </row>
    <row r="78" spans="1:5" s="8" customFormat="1" ht="30.75" customHeight="1" hidden="1">
      <c r="A78" s="57" t="s">
        <v>72</v>
      </c>
      <c r="B78" s="45">
        <v>0</v>
      </c>
      <c r="C78" s="45">
        <v>0</v>
      </c>
      <c r="D78" s="44">
        <f>B78+C78</f>
        <v>0</v>
      </c>
      <c r="E78" s="46"/>
    </row>
    <row r="79" spans="1:5" s="8" customFormat="1" ht="36" customHeight="1" hidden="1">
      <c r="A79" s="67" t="s">
        <v>106</v>
      </c>
      <c r="B79" s="68">
        <f>B81+B80</f>
        <v>0</v>
      </c>
      <c r="C79" s="68">
        <f>C81</f>
        <v>0</v>
      </c>
      <c r="D79" s="68">
        <f>D81+D80</f>
        <v>0</v>
      </c>
      <c r="E79" s="46"/>
    </row>
    <row r="80" spans="1:5" s="8" customFormat="1" ht="54" customHeight="1" hidden="1">
      <c r="A80" s="57" t="s">
        <v>93</v>
      </c>
      <c r="B80" s="43">
        <v>0</v>
      </c>
      <c r="C80" s="56">
        <v>0</v>
      </c>
      <c r="D80" s="44">
        <f>B80+C80</f>
        <v>0</v>
      </c>
      <c r="E80" s="46"/>
    </row>
    <row r="81" spans="1:5" s="8" customFormat="1" ht="6" customHeight="1" hidden="1">
      <c r="A81" s="57" t="s">
        <v>112</v>
      </c>
      <c r="B81" s="45">
        <v>0</v>
      </c>
      <c r="C81" s="45">
        <v>0</v>
      </c>
      <c r="D81" s="44">
        <f>B81+C81</f>
        <v>0</v>
      </c>
      <c r="E81" s="46"/>
    </row>
    <row r="82" spans="1:5" s="8" customFormat="1" ht="24.75" customHeight="1">
      <c r="A82" s="67" t="s">
        <v>49</v>
      </c>
      <c r="B82" s="69">
        <f>B83+B84+B87+B89+B90+B86</f>
        <v>466155</v>
      </c>
      <c r="C82" s="68">
        <f>C83+C84+C87+C89+C90</f>
        <v>285</v>
      </c>
      <c r="D82" s="68">
        <f>D83+D84+D87+D89+D90+D86</f>
        <v>466440</v>
      </c>
      <c r="E82" s="46"/>
    </row>
    <row r="83" spans="1:5" s="8" customFormat="1" ht="27.75" customHeight="1">
      <c r="A83" s="75" t="s">
        <v>9</v>
      </c>
      <c r="B83" s="76">
        <v>139917</v>
      </c>
      <c r="C83" s="76">
        <v>0</v>
      </c>
      <c r="D83" s="77">
        <f>B83+C83</f>
        <v>139917</v>
      </c>
      <c r="E83" s="46"/>
    </row>
    <row r="84" spans="1:5" s="8" customFormat="1" ht="30.75" customHeight="1">
      <c r="A84" s="57" t="s">
        <v>10</v>
      </c>
      <c r="B84" s="45">
        <v>261324</v>
      </c>
      <c r="C84" s="45">
        <v>0</v>
      </c>
      <c r="D84" s="44">
        <f aca="true" t="shared" si="2" ref="D84:D90">B84+C84</f>
        <v>261324</v>
      </c>
      <c r="E84" s="46"/>
    </row>
    <row r="85" spans="1:5" s="8" customFormat="1" ht="30.75" customHeight="1" hidden="1">
      <c r="A85" s="57" t="s">
        <v>21</v>
      </c>
      <c r="B85" s="45">
        <v>0</v>
      </c>
      <c r="C85" s="45"/>
      <c r="D85" s="44">
        <f t="shared" si="2"/>
        <v>0</v>
      </c>
      <c r="E85" s="46"/>
    </row>
    <row r="86" spans="1:5" s="8" customFormat="1" ht="30.75" customHeight="1">
      <c r="A86" s="57" t="s">
        <v>113</v>
      </c>
      <c r="B86" s="45">
        <v>34464</v>
      </c>
      <c r="C86" s="45">
        <v>0</v>
      </c>
      <c r="D86" s="44">
        <f t="shared" si="2"/>
        <v>34464</v>
      </c>
      <c r="E86" s="46"/>
    </row>
    <row r="87" spans="1:5" s="8" customFormat="1" ht="54.75" customHeight="1">
      <c r="A87" s="57" t="s">
        <v>96</v>
      </c>
      <c r="B87" s="45">
        <v>1047</v>
      </c>
      <c r="C87" s="45">
        <v>144</v>
      </c>
      <c r="D87" s="44">
        <f t="shared" si="2"/>
        <v>1191</v>
      </c>
      <c r="E87" s="46"/>
    </row>
    <row r="88" spans="1:5" s="8" customFormat="1" ht="0.75" customHeight="1" hidden="1">
      <c r="A88" s="57" t="s">
        <v>39</v>
      </c>
      <c r="B88" s="45">
        <v>0</v>
      </c>
      <c r="C88" s="45"/>
      <c r="D88" s="44">
        <f t="shared" si="2"/>
        <v>0</v>
      </c>
      <c r="E88" s="46"/>
    </row>
    <row r="89" spans="1:5" s="8" customFormat="1" ht="38.25" customHeight="1">
      <c r="A89" s="57" t="s">
        <v>20</v>
      </c>
      <c r="B89" s="45">
        <v>2023</v>
      </c>
      <c r="C89" s="45">
        <v>141</v>
      </c>
      <c r="D89" s="44">
        <f t="shared" si="2"/>
        <v>2164</v>
      </c>
      <c r="E89" s="46"/>
    </row>
    <row r="90" spans="1:5" s="8" customFormat="1" ht="37.5" customHeight="1">
      <c r="A90" s="78" t="s">
        <v>29</v>
      </c>
      <c r="B90" s="79">
        <v>27380</v>
      </c>
      <c r="C90" s="79">
        <v>0</v>
      </c>
      <c r="D90" s="80">
        <f t="shared" si="2"/>
        <v>27380</v>
      </c>
      <c r="E90" s="46"/>
    </row>
    <row r="91" spans="1:5" s="8" customFormat="1" ht="40.5" customHeight="1">
      <c r="A91" s="67" t="s">
        <v>97</v>
      </c>
      <c r="B91" s="68">
        <f>B92+B93+B94</f>
        <v>98514</v>
      </c>
      <c r="C91" s="68">
        <f>C92+C93+C94</f>
        <v>0</v>
      </c>
      <c r="D91" s="68">
        <f>D92+D93+D94</f>
        <v>98514</v>
      </c>
      <c r="E91" s="46"/>
    </row>
    <row r="92" spans="1:5" s="8" customFormat="1" ht="24.75" customHeight="1">
      <c r="A92" s="57" t="s">
        <v>11</v>
      </c>
      <c r="B92" s="45">
        <v>74393</v>
      </c>
      <c r="C92" s="45">
        <v>0</v>
      </c>
      <c r="D92" s="44">
        <f>B92+C92</f>
        <v>74393</v>
      </c>
      <c r="E92" s="46"/>
    </row>
    <row r="93" spans="1:5" s="8" customFormat="1" ht="21.75" customHeight="1" hidden="1">
      <c r="A93" s="57" t="s">
        <v>12</v>
      </c>
      <c r="B93" s="45"/>
      <c r="C93" s="45">
        <v>0</v>
      </c>
      <c r="D93" s="44">
        <f>B93+C93</f>
        <v>0</v>
      </c>
      <c r="E93" s="46"/>
    </row>
    <row r="94" spans="1:5" s="8" customFormat="1" ht="46.5" customHeight="1">
      <c r="A94" s="57" t="s">
        <v>73</v>
      </c>
      <c r="B94" s="45">
        <v>24121</v>
      </c>
      <c r="C94" s="45">
        <v>0</v>
      </c>
      <c r="D94" s="44">
        <f>B94+C94</f>
        <v>24121</v>
      </c>
      <c r="E94" s="46"/>
    </row>
    <row r="95" spans="1:5" s="8" customFormat="1" ht="19.5" customHeight="1" hidden="1">
      <c r="A95" s="55" t="s">
        <v>84</v>
      </c>
      <c r="B95" s="56">
        <f>B96+B97+B98+B99</f>
        <v>0</v>
      </c>
      <c r="C95" s="56">
        <f>C96+C97+C98+C99</f>
        <v>0</v>
      </c>
      <c r="D95" s="56">
        <f>D96+D97+D98+D99</f>
        <v>0</v>
      </c>
      <c r="E95" s="46"/>
    </row>
    <row r="96" spans="1:5" s="8" customFormat="1" ht="39.75" customHeight="1" hidden="1">
      <c r="A96" s="57" t="s">
        <v>7</v>
      </c>
      <c r="B96" s="45"/>
      <c r="C96" s="45">
        <v>0</v>
      </c>
      <c r="D96" s="44">
        <f>B96+C96</f>
        <v>0</v>
      </c>
      <c r="E96" s="46"/>
    </row>
    <row r="97" spans="1:5" s="8" customFormat="1" ht="22.5" customHeight="1" hidden="1">
      <c r="A97" s="57" t="s">
        <v>25</v>
      </c>
      <c r="B97" s="45">
        <v>0</v>
      </c>
      <c r="C97" s="45">
        <v>0</v>
      </c>
      <c r="D97" s="44">
        <f>B97+C97</f>
        <v>0</v>
      </c>
      <c r="E97" s="46"/>
    </row>
    <row r="98" spans="1:5" s="8" customFormat="1" ht="54.75" customHeight="1" hidden="1">
      <c r="A98" s="57" t="s">
        <v>44</v>
      </c>
      <c r="B98" s="45"/>
      <c r="C98" s="45">
        <v>0</v>
      </c>
      <c r="D98" s="44">
        <f>B98+C98</f>
        <v>0</v>
      </c>
      <c r="E98" s="46"/>
    </row>
    <row r="99" spans="1:5" s="8" customFormat="1" ht="16.5" customHeight="1" hidden="1">
      <c r="A99" s="57" t="s">
        <v>81</v>
      </c>
      <c r="B99" s="45">
        <v>0</v>
      </c>
      <c r="C99" s="45">
        <v>0</v>
      </c>
      <c r="D99" s="44">
        <f>B99+C99</f>
        <v>0</v>
      </c>
      <c r="E99" s="46"/>
    </row>
    <row r="100" spans="1:5" s="8" customFormat="1" ht="24.75" customHeight="1">
      <c r="A100" s="67" t="s">
        <v>50</v>
      </c>
      <c r="B100" s="68">
        <f>B101+B102+B103+B104+B105</f>
        <v>260146</v>
      </c>
      <c r="C100" s="68">
        <f>C101+C102+C103+C104+C105</f>
        <v>0</v>
      </c>
      <c r="D100" s="68">
        <f>D101+D102+D103+D104+D105</f>
        <v>260146</v>
      </c>
      <c r="E100" s="46"/>
    </row>
    <row r="101" spans="1:5" s="8" customFormat="1" ht="26.25" customHeight="1">
      <c r="A101" s="57" t="s">
        <v>13</v>
      </c>
      <c r="B101" s="45">
        <v>12328</v>
      </c>
      <c r="C101" s="45">
        <v>0</v>
      </c>
      <c r="D101" s="44">
        <f>B101+C101</f>
        <v>12328</v>
      </c>
      <c r="E101" s="46"/>
    </row>
    <row r="102" spans="1:5" s="8" customFormat="1" ht="36" customHeight="1">
      <c r="A102" s="57" t="s">
        <v>33</v>
      </c>
      <c r="B102" s="45">
        <v>57675</v>
      </c>
      <c r="C102" s="45">
        <v>0</v>
      </c>
      <c r="D102" s="44">
        <f>B102+C102</f>
        <v>57675</v>
      </c>
      <c r="E102" s="46"/>
    </row>
    <row r="103" spans="1:5" s="8" customFormat="1" ht="36" customHeight="1">
      <c r="A103" s="57" t="s">
        <v>31</v>
      </c>
      <c r="B103" s="45">
        <v>106221</v>
      </c>
      <c r="C103" s="45">
        <v>0</v>
      </c>
      <c r="D103" s="44">
        <f>B103+C103</f>
        <v>106221</v>
      </c>
      <c r="E103" s="46"/>
    </row>
    <row r="104" spans="1:5" s="8" customFormat="1" ht="27" customHeight="1">
      <c r="A104" s="57" t="s">
        <v>58</v>
      </c>
      <c r="B104" s="45">
        <v>69438</v>
      </c>
      <c r="C104" s="45">
        <v>0</v>
      </c>
      <c r="D104" s="44">
        <f>B104+C104</f>
        <v>69438</v>
      </c>
      <c r="E104" s="46"/>
    </row>
    <row r="105" spans="1:5" s="8" customFormat="1" ht="32.25" customHeight="1">
      <c r="A105" s="57" t="s">
        <v>32</v>
      </c>
      <c r="B105" s="45">
        <v>14484</v>
      </c>
      <c r="C105" s="45">
        <v>0</v>
      </c>
      <c r="D105" s="44">
        <f>B105+C105</f>
        <v>14484</v>
      </c>
      <c r="E105" s="46"/>
    </row>
    <row r="106" spans="1:7" s="8" customFormat="1" ht="34.5" customHeight="1">
      <c r="A106" s="70" t="s">
        <v>59</v>
      </c>
      <c r="B106" s="69">
        <f>B107+B108+B109+B114</f>
        <v>30422</v>
      </c>
      <c r="C106" s="69">
        <f>C107+C108+C109+C114</f>
        <v>0</v>
      </c>
      <c r="D106" s="71">
        <f>D107+D108+D109+D114</f>
        <v>30422</v>
      </c>
      <c r="E106" s="46"/>
      <c r="G106" s="21"/>
    </row>
    <row r="107" spans="1:5" s="8" customFormat="1" ht="31.5" customHeight="1">
      <c r="A107" s="57" t="s">
        <v>60</v>
      </c>
      <c r="B107" s="45">
        <v>19678</v>
      </c>
      <c r="C107" s="45">
        <v>0</v>
      </c>
      <c r="D107" s="44">
        <f>B107+C107</f>
        <v>19678</v>
      </c>
      <c r="E107" s="46"/>
    </row>
    <row r="108" spans="1:5" s="8" customFormat="1" ht="30.75" customHeight="1">
      <c r="A108" s="57" t="s">
        <v>61</v>
      </c>
      <c r="B108" s="45">
        <v>10412</v>
      </c>
      <c r="C108" s="45">
        <v>0</v>
      </c>
      <c r="D108" s="44">
        <f>B108+C108</f>
        <v>10412</v>
      </c>
      <c r="E108" s="46"/>
    </row>
    <row r="109" spans="1:5" s="8" customFormat="1" ht="39" customHeight="1">
      <c r="A109" s="57" t="s">
        <v>77</v>
      </c>
      <c r="B109" s="45">
        <v>332</v>
      </c>
      <c r="C109" s="45">
        <v>0</v>
      </c>
      <c r="D109" s="44">
        <f>B109+C109</f>
        <v>332</v>
      </c>
      <c r="E109" s="46"/>
    </row>
    <row r="110" spans="1:5" s="8" customFormat="1" ht="33" customHeight="1" hidden="1">
      <c r="A110" s="60" t="s">
        <v>65</v>
      </c>
      <c r="B110" s="58">
        <f>B111+B112</f>
        <v>0</v>
      </c>
      <c r="C110" s="58">
        <f>C111+C112</f>
        <v>0</v>
      </c>
      <c r="D110" s="61">
        <f>D111+D112</f>
        <v>0</v>
      </c>
      <c r="E110" s="46"/>
    </row>
    <row r="111" spans="1:5" s="8" customFormat="1" ht="26.25" customHeight="1" hidden="1">
      <c r="A111" s="57" t="s">
        <v>66</v>
      </c>
      <c r="B111" s="45"/>
      <c r="C111" s="45">
        <v>0</v>
      </c>
      <c r="D111" s="44">
        <f>B111+C111</f>
        <v>0</v>
      </c>
      <c r="E111" s="46"/>
    </row>
    <row r="112" spans="1:5" s="8" customFormat="1" ht="27" customHeight="1" hidden="1">
      <c r="A112" s="57" t="s">
        <v>67</v>
      </c>
      <c r="B112" s="45">
        <v>0</v>
      </c>
      <c r="C112" s="45">
        <v>0</v>
      </c>
      <c r="D112" s="44">
        <f>B112+C112</f>
        <v>0</v>
      </c>
      <c r="E112" s="46"/>
    </row>
    <row r="113" spans="1:5" s="8" customFormat="1" ht="27" customHeight="1" hidden="1">
      <c r="A113" s="57" t="s">
        <v>68</v>
      </c>
      <c r="B113" s="45">
        <v>0</v>
      </c>
      <c r="C113" s="45">
        <v>0</v>
      </c>
      <c r="D113" s="44">
        <f>B113+C113</f>
        <v>0</v>
      </c>
      <c r="E113" s="46"/>
    </row>
    <row r="114" spans="1:5" s="8" customFormat="1" ht="30.75" customHeight="1" hidden="1">
      <c r="A114" s="57" t="s">
        <v>77</v>
      </c>
      <c r="B114" s="45"/>
      <c r="C114" s="45">
        <v>0</v>
      </c>
      <c r="D114" s="44">
        <f>B114+C114</f>
        <v>0</v>
      </c>
      <c r="E114" s="46"/>
    </row>
    <row r="115" spans="1:5" s="8" customFormat="1" ht="35.25" customHeight="1">
      <c r="A115" s="70" t="s">
        <v>65</v>
      </c>
      <c r="B115" s="68">
        <f>B116+B118</f>
        <v>1170</v>
      </c>
      <c r="C115" s="68">
        <f>C117+C116</f>
        <v>0</v>
      </c>
      <c r="D115" s="68">
        <f>D116+D118</f>
        <v>1170</v>
      </c>
      <c r="E115" s="46"/>
    </row>
    <row r="116" spans="1:5" s="8" customFormat="1" ht="34.5" customHeight="1">
      <c r="A116" s="57" t="s">
        <v>66</v>
      </c>
      <c r="B116" s="43">
        <v>150</v>
      </c>
      <c r="C116" s="43">
        <v>0</v>
      </c>
      <c r="D116" s="44">
        <f>B116+C116</f>
        <v>150</v>
      </c>
      <c r="E116" s="46"/>
    </row>
    <row r="117" spans="1:5" s="8" customFormat="1" ht="54.75" customHeight="1" hidden="1">
      <c r="A117" s="57" t="s">
        <v>67</v>
      </c>
      <c r="B117" s="45"/>
      <c r="C117" s="45">
        <v>0</v>
      </c>
      <c r="D117" s="44">
        <f>B117+C117</f>
        <v>0</v>
      </c>
      <c r="E117" s="46"/>
    </row>
    <row r="118" spans="1:5" s="8" customFormat="1" ht="38.25" customHeight="1">
      <c r="A118" s="57" t="s">
        <v>67</v>
      </c>
      <c r="B118" s="45">
        <v>1020</v>
      </c>
      <c r="C118" s="45">
        <v>0</v>
      </c>
      <c r="D118" s="44">
        <f>B118+C118</f>
        <v>1020</v>
      </c>
      <c r="E118" s="46"/>
    </row>
    <row r="119" spans="1:5" s="13" customFormat="1" ht="52.5" customHeight="1" hidden="1">
      <c r="A119" s="60" t="s">
        <v>98</v>
      </c>
      <c r="B119" s="58">
        <f>B120</f>
        <v>0</v>
      </c>
      <c r="C119" s="58">
        <f>C120</f>
        <v>0</v>
      </c>
      <c r="D119" s="58">
        <f>D120</f>
        <v>0</v>
      </c>
      <c r="E119" s="49"/>
    </row>
    <row r="120" spans="1:4" s="8" customFormat="1" ht="33" customHeight="1" hidden="1">
      <c r="A120" s="57" t="s">
        <v>98</v>
      </c>
      <c r="B120" s="45">
        <v>0</v>
      </c>
      <c r="C120" s="45">
        <v>0</v>
      </c>
      <c r="D120" s="44">
        <f>B120+C120</f>
        <v>0</v>
      </c>
    </row>
    <row r="121" spans="1:4" s="8" customFormat="1" ht="35.25" customHeight="1">
      <c r="A121" s="67" t="s">
        <v>51</v>
      </c>
      <c r="B121" s="68">
        <f>B122+B123+B124</f>
        <v>25529</v>
      </c>
      <c r="C121" s="68">
        <f>C122+C123+C124</f>
        <v>0</v>
      </c>
      <c r="D121" s="68">
        <f>D122+D123+D124</f>
        <v>0</v>
      </c>
    </row>
    <row r="122" spans="1:4" s="8" customFormat="1" ht="50.25" customHeight="1">
      <c r="A122" s="57" t="s">
        <v>62</v>
      </c>
      <c r="B122" s="45">
        <v>25529</v>
      </c>
      <c r="C122" s="45">
        <v>0</v>
      </c>
      <c r="D122" s="44">
        <v>0</v>
      </c>
    </row>
    <row r="123" spans="1:4" s="8" customFormat="1" ht="1.5" customHeight="1" hidden="1">
      <c r="A123" s="57" t="s">
        <v>64</v>
      </c>
      <c r="B123" s="45">
        <v>0</v>
      </c>
      <c r="C123" s="45">
        <v>0</v>
      </c>
      <c r="D123" s="44">
        <f>B123+C123</f>
        <v>0</v>
      </c>
    </row>
    <row r="124" spans="1:4" s="8" customFormat="1" ht="23.25" customHeight="1" hidden="1">
      <c r="A124" s="57" t="s">
        <v>63</v>
      </c>
      <c r="B124" s="45">
        <v>0</v>
      </c>
      <c r="C124" s="59">
        <v>0</v>
      </c>
      <c r="D124" s="44">
        <f>B124+C124</f>
        <v>0</v>
      </c>
    </row>
    <row r="125" spans="1:4" s="8" customFormat="1" ht="36" customHeight="1">
      <c r="A125" s="70" t="s">
        <v>4</v>
      </c>
      <c r="B125" s="71">
        <f>B50+B58+B61+B66+B74+B79+B82+B91+B95+B100+B106+B115+B121+B119</f>
        <v>1066923</v>
      </c>
      <c r="C125" s="71">
        <f>C50+C58+C61+C66+C74+C79+C82+C91+C95+C100+C106+C115+C121+C119</f>
        <v>77309</v>
      </c>
      <c r="D125" s="71">
        <f>D50+D58+D61+D66+D74+D79+D82+D91+D95+D100+D106+D115+D121+D119</f>
        <v>1107847</v>
      </c>
    </row>
    <row r="126" spans="1:4" s="22" customFormat="1" ht="26.25" customHeight="1">
      <c r="A126" s="2"/>
      <c r="B126" s="2"/>
      <c r="C126" s="2"/>
      <c r="D126" s="1"/>
    </row>
    <row r="127" spans="1:4" s="22" customFormat="1" ht="12" customHeight="1">
      <c r="A127" s="2"/>
      <c r="B127" s="2"/>
      <c r="C127" s="2"/>
      <c r="D127" s="50"/>
    </row>
    <row r="128" spans="1:4" s="8" customFormat="1" ht="69.75" customHeight="1">
      <c r="A128" s="73" t="s">
        <v>109</v>
      </c>
      <c r="B128" s="24"/>
      <c r="C128" s="26"/>
      <c r="D128" s="74" t="s">
        <v>108</v>
      </c>
    </row>
    <row r="129" spans="1:2" s="8" customFormat="1" ht="15.75" customHeight="1">
      <c r="A129" s="29"/>
      <c r="B129" s="20"/>
    </row>
    <row r="130" s="8" customFormat="1" ht="16.5">
      <c r="D130" s="10"/>
    </row>
    <row r="131" ht="16.5">
      <c r="C131" s="39"/>
    </row>
    <row r="132" ht="16.5">
      <c r="D132" s="42"/>
    </row>
    <row r="133" ht="17.25">
      <c r="D133" s="28"/>
    </row>
  </sheetData>
  <sheetProtection/>
  <mergeCells count="13">
    <mergeCell ref="A7:A8"/>
    <mergeCell ref="B7:B8"/>
    <mergeCell ref="C7:C8"/>
    <mergeCell ref="B48:B49"/>
    <mergeCell ref="C48:C49"/>
    <mergeCell ref="D48:D49"/>
    <mergeCell ref="A47:D47"/>
    <mergeCell ref="A48:A49"/>
    <mergeCell ref="A1:D1"/>
    <mergeCell ref="A2:D2"/>
    <mergeCell ref="A3:D3"/>
    <mergeCell ref="A6:D6"/>
    <mergeCell ref="D7:D8"/>
  </mergeCells>
  <printOptions horizontalCentered="1"/>
  <pageMargins left="0.15748031496062992" right="0" top="0.35433070866141736" bottom="0.7874015748031497" header="0.15748031496062992" footer="0.15748031496062992"/>
  <pageSetup fitToHeight="3" horizontalDpi="600" verticalDpi="600" orientation="portrait" paperSize="9" scale="69" r:id="rId2"/>
  <rowBreaks count="1" manualBreakCount="1">
    <brk id="4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zoomScale="65" zoomScaleNormal="65" zoomScaleSheetLayoutView="85" workbookViewId="0" topLeftCell="A42">
      <selection activeCell="H48" sqref="H48"/>
    </sheetView>
  </sheetViews>
  <sheetFormatPr defaultColWidth="9.00390625" defaultRowHeight="12.75"/>
  <cols>
    <col min="1" max="1" width="47.625" style="40" customWidth="1"/>
    <col min="2" max="2" width="17.25390625" style="40" customWidth="1"/>
    <col min="3" max="3" width="17.375" style="94" customWidth="1"/>
    <col min="4" max="4" width="14.875" style="95" customWidth="1"/>
    <col min="5" max="5" width="15.125" style="40" customWidth="1"/>
    <col min="6" max="6" width="14.00390625" style="40" customWidth="1"/>
    <col min="7" max="7" width="16.25390625" style="41" customWidth="1"/>
    <col min="8" max="8" width="17.375" style="40" customWidth="1"/>
    <col min="9" max="9" width="0.2421875" style="40" hidden="1" customWidth="1"/>
    <col min="10" max="10" width="17.375" style="40" customWidth="1"/>
    <col min="11" max="11" width="15.75390625" style="82" customWidth="1"/>
    <col min="12" max="12" width="11.375" style="83" bestFit="1" customWidth="1"/>
    <col min="13" max="13" width="9.125" style="83" customWidth="1"/>
    <col min="14" max="14" width="13.375" style="83" bestFit="1" customWidth="1"/>
    <col min="15" max="16384" width="9.125" style="83" customWidth="1"/>
  </cols>
  <sheetData>
    <row r="1" spans="1:11" ht="22.5" customHeight="1">
      <c r="A1" s="237" t="s">
        <v>8</v>
      </c>
      <c r="B1" s="237"/>
      <c r="C1" s="237"/>
      <c r="D1" s="237"/>
      <c r="E1" s="237"/>
      <c r="F1" s="237"/>
      <c r="G1" s="237"/>
      <c r="H1" s="237"/>
      <c r="I1" s="237"/>
      <c r="J1" s="237"/>
      <c r="K1" s="149"/>
    </row>
    <row r="2" spans="1:11" ht="17.25" customHeight="1">
      <c r="A2" s="238" t="s">
        <v>24</v>
      </c>
      <c r="B2" s="238"/>
      <c r="C2" s="238"/>
      <c r="D2" s="238"/>
      <c r="E2" s="238"/>
      <c r="F2" s="238"/>
      <c r="G2" s="238"/>
      <c r="H2" s="238"/>
      <c r="I2" s="238"/>
      <c r="J2" s="238"/>
      <c r="K2" s="149"/>
    </row>
    <row r="3" spans="1:11" ht="15.75" customHeight="1">
      <c r="A3" s="237" t="s">
        <v>143</v>
      </c>
      <c r="B3" s="237"/>
      <c r="C3" s="237"/>
      <c r="D3" s="237"/>
      <c r="E3" s="237"/>
      <c r="F3" s="237"/>
      <c r="G3" s="237"/>
      <c r="H3" s="237"/>
      <c r="I3" s="237"/>
      <c r="J3" s="237"/>
      <c r="K3" s="149"/>
    </row>
    <row r="4" spans="1:11" ht="39" customHeight="1" hidden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39" t="s">
        <v>37</v>
      </c>
      <c r="K5" s="239"/>
    </row>
    <row r="6" spans="1:11" ht="18.75">
      <c r="A6" s="240" t="s">
        <v>43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21" customHeight="1">
      <c r="A7" s="243" t="s">
        <v>0</v>
      </c>
      <c r="B7" s="244" t="s">
        <v>23</v>
      </c>
      <c r="C7" s="245"/>
      <c r="D7" s="246"/>
      <c r="E7" s="247" t="s">
        <v>38</v>
      </c>
      <c r="F7" s="248"/>
      <c r="G7" s="249"/>
      <c r="H7" s="250" t="s">
        <v>74</v>
      </c>
      <c r="I7" s="250"/>
      <c r="J7" s="250"/>
      <c r="K7" s="250"/>
    </row>
    <row r="8" spans="1:11" s="10" customFormat="1" ht="88.5" customHeight="1">
      <c r="A8" s="231"/>
      <c r="B8" s="142" t="s">
        <v>144</v>
      </c>
      <c r="C8" s="142" t="s">
        <v>145</v>
      </c>
      <c r="D8" s="143" t="s">
        <v>53</v>
      </c>
      <c r="E8" s="142" t="s">
        <v>144</v>
      </c>
      <c r="F8" s="142" t="s">
        <v>145</v>
      </c>
      <c r="G8" s="143" t="s">
        <v>53</v>
      </c>
      <c r="H8" s="142" t="s">
        <v>144</v>
      </c>
      <c r="I8" s="142" t="s">
        <v>145</v>
      </c>
      <c r="J8" s="142" t="s">
        <v>145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209699</v>
      </c>
      <c r="C9" s="151">
        <f>SUM(C10:C19)</f>
        <v>7700</v>
      </c>
      <c r="D9" s="152">
        <f aca="true" t="shared" si="0" ref="D9:D15">C9/B9*100</f>
        <v>3.6719297659979304</v>
      </c>
      <c r="E9" s="151">
        <f>SUM(E10:E19)</f>
        <v>49061</v>
      </c>
      <c r="F9" s="151">
        <f>SUM(F10:F19)</f>
        <v>1178</v>
      </c>
      <c r="G9" s="152">
        <f>F9/E9*100</f>
        <v>2.4010925174782414</v>
      </c>
      <c r="H9" s="153">
        <f aca="true" t="shared" si="1" ref="H9:H37">B9+E9</f>
        <v>258760</v>
      </c>
      <c r="I9" s="153"/>
      <c r="J9" s="153">
        <f aca="true" t="shared" si="2" ref="J9:J34">C9+F9</f>
        <v>8878</v>
      </c>
      <c r="K9" s="152">
        <f aca="true" t="shared" si="3" ref="K9:K18">J9/H9*100</f>
        <v>3.430978512907714</v>
      </c>
    </row>
    <row r="10" spans="1:11" s="10" customFormat="1" ht="20.25" customHeight="1">
      <c r="A10" s="145" t="s">
        <v>90</v>
      </c>
      <c r="B10" s="154">
        <v>182012</v>
      </c>
      <c r="C10" s="154">
        <v>5898</v>
      </c>
      <c r="D10" s="152">
        <f t="shared" si="0"/>
        <v>3.2404456848998966</v>
      </c>
      <c r="E10" s="154">
        <v>14888</v>
      </c>
      <c r="F10" s="155">
        <v>612</v>
      </c>
      <c r="G10" s="152">
        <f>F10/E10*100</f>
        <v>4.110693175711983</v>
      </c>
      <c r="H10" s="155">
        <f t="shared" si="1"/>
        <v>196900</v>
      </c>
      <c r="I10" s="155"/>
      <c r="J10" s="155">
        <f t="shared" si="2"/>
        <v>6510</v>
      </c>
      <c r="K10" s="152">
        <f t="shared" si="3"/>
        <v>3.306246825799898</v>
      </c>
    </row>
    <row r="11" spans="1:11" s="10" customFormat="1" ht="24.75" customHeight="1">
      <c r="A11" s="145" t="s">
        <v>95</v>
      </c>
      <c r="B11" s="154">
        <v>12791</v>
      </c>
      <c r="C11" s="154">
        <v>1198</v>
      </c>
      <c r="D11" s="152">
        <f t="shared" si="0"/>
        <v>9.365960440935032</v>
      </c>
      <c r="E11" s="154">
        <v>3250</v>
      </c>
      <c r="F11" s="155">
        <v>304</v>
      </c>
      <c r="G11" s="152">
        <f>F11/E11*100</f>
        <v>9.353846153846154</v>
      </c>
      <c r="H11" s="155">
        <f t="shared" si="1"/>
        <v>16041</v>
      </c>
      <c r="I11" s="155"/>
      <c r="J11" s="155">
        <f t="shared" si="2"/>
        <v>1502</v>
      </c>
      <c r="K11" s="152">
        <f t="shared" si="3"/>
        <v>9.363506015834425</v>
      </c>
    </row>
    <row r="12" spans="1:11" s="10" customFormat="1" ht="70.5" customHeight="1">
      <c r="A12" s="145" t="s">
        <v>141</v>
      </c>
      <c r="B12" s="154">
        <v>3177</v>
      </c>
      <c r="C12" s="154">
        <v>81</v>
      </c>
      <c r="D12" s="152">
        <f t="shared" si="0"/>
        <v>2.5495750708215295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81</v>
      </c>
      <c r="K12" s="152">
        <f t="shared" si="3"/>
        <v>2.5495750708215295</v>
      </c>
    </row>
    <row r="13" spans="1:11" s="10" customFormat="1" ht="46.5" customHeight="1">
      <c r="A13" s="145" t="s">
        <v>85</v>
      </c>
      <c r="B13" s="154">
        <v>0</v>
      </c>
      <c r="C13" s="156">
        <v>-2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-2</v>
      </c>
      <c r="K13" s="152">
        <v>0</v>
      </c>
    </row>
    <row r="14" spans="1:11" s="10" customFormat="1" ht="45.75" customHeight="1">
      <c r="A14" s="145" t="s">
        <v>15</v>
      </c>
      <c r="B14" s="154">
        <v>5626</v>
      </c>
      <c r="C14" s="156">
        <v>153</v>
      </c>
      <c r="D14" s="152">
        <f t="shared" si="0"/>
        <v>2.7195165303945967</v>
      </c>
      <c r="E14" s="154">
        <v>2936</v>
      </c>
      <c r="F14" s="155">
        <v>66</v>
      </c>
      <c r="G14" s="152">
        <f>F14/E14*100</f>
        <v>2.2479564032697548</v>
      </c>
      <c r="H14" s="155">
        <f t="shared" si="1"/>
        <v>8562</v>
      </c>
      <c r="I14" s="155"/>
      <c r="J14" s="155">
        <f t="shared" si="2"/>
        <v>219</v>
      </c>
      <c r="K14" s="152">
        <f t="shared" si="3"/>
        <v>2.55781359495445</v>
      </c>
    </row>
    <row r="15" spans="1:11" s="10" customFormat="1" ht="61.5" customHeight="1">
      <c r="A15" s="145" t="s">
        <v>114</v>
      </c>
      <c r="B15" s="154">
        <v>4117</v>
      </c>
      <c r="C15" s="154">
        <v>162</v>
      </c>
      <c r="D15" s="152">
        <f t="shared" si="0"/>
        <v>3.934904056351712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162</v>
      </c>
      <c r="K15" s="152">
        <f t="shared" si="3"/>
        <v>3.934904056351712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75</v>
      </c>
      <c r="G16" s="152">
        <f>F16/E16*100</f>
        <v>0.84109005270831</v>
      </c>
      <c r="H16" s="155">
        <f t="shared" si="1"/>
        <v>8917</v>
      </c>
      <c r="I16" s="155"/>
      <c r="J16" s="155">
        <f t="shared" si="2"/>
        <v>75</v>
      </c>
      <c r="K16" s="152">
        <f t="shared" si="3"/>
        <v>0.84109005270831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121</v>
      </c>
      <c r="G17" s="152">
        <f>F17/E17*100</f>
        <v>0.6345044572627163</v>
      </c>
      <c r="H17" s="155">
        <f t="shared" si="1"/>
        <v>19070</v>
      </c>
      <c r="I17" s="155"/>
      <c r="J17" s="155">
        <f t="shared" si="2"/>
        <v>121</v>
      </c>
      <c r="K17" s="152">
        <f t="shared" si="3"/>
        <v>0.6345044572627163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210</v>
      </c>
      <c r="D18" s="152">
        <f>C18/B18*100</f>
        <v>10.62753036437247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210</v>
      </c>
      <c r="K18" s="152">
        <f t="shared" si="3"/>
        <v>10.62753036437247</v>
      </c>
      <c r="L18" s="85"/>
      <c r="M18" s="85"/>
      <c r="N18" s="85"/>
      <c r="O18" s="85"/>
    </row>
    <row r="19" spans="1:15" s="10" customFormat="1" ht="39" customHeight="1" hidden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SUM(B21:B33)</f>
        <v>28598</v>
      </c>
      <c r="C20" s="151">
        <f>SUM(C21:C33)</f>
        <v>5148</v>
      </c>
      <c r="D20" s="152">
        <f aca="true" t="shared" si="4" ref="D20:D29">C20/B20*100</f>
        <v>18.001258829288762</v>
      </c>
      <c r="E20" s="151">
        <f>SUM(E21:E33)</f>
        <v>4865</v>
      </c>
      <c r="F20" s="151">
        <f>SUM(F21:F33)</f>
        <v>105</v>
      </c>
      <c r="G20" s="152">
        <f>F20/E20*100</f>
        <v>2.158273381294964</v>
      </c>
      <c r="H20" s="153">
        <f t="shared" si="1"/>
        <v>33463</v>
      </c>
      <c r="I20" s="153"/>
      <c r="J20" s="153">
        <f t="shared" si="2"/>
        <v>5253</v>
      </c>
      <c r="K20" s="152">
        <f>J20/H20*100</f>
        <v>15.69793503272271</v>
      </c>
      <c r="L20" s="86"/>
      <c r="M20" s="86"/>
      <c r="N20" s="86"/>
      <c r="O20" s="86"/>
    </row>
    <row r="21" spans="1:11" s="10" customFormat="1" ht="24" customHeight="1">
      <c r="A21" s="146" t="s">
        <v>16</v>
      </c>
      <c r="B21" s="156">
        <v>22338</v>
      </c>
      <c r="C21" s="154">
        <v>4678</v>
      </c>
      <c r="D21" s="152">
        <f t="shared" si="4"/>
        <v>20.941892738830692</v>
      </c>
      <c r="E21" s="154">
        <v>4425</v>
      </c>
      <c r="F21" s="155">
        <v>71</v>
      </c>
      <c r="G21" s="152">
        <f>F21/E21*100</f>
        <v>1.6045197740112995</v>
      </c>
      <c r="H21" s="155">
        <f t="shared" si="1"/>
        <v>26763</v>
      </c>
      <c r="I21" s="155"/>
      <c r="J21" s="155">
        <f t="shared" si="2"/>
        <v>4749</v>
      </c>
      <c r="K21" s="152">
        <f>J21/H21*100</f>
        <v>17.744647461046966</v>
      </c>
    </row>
    <row r="22" spans="1:11" s="10" customFormat="1" ht="27" customHeight="1">
      <c r="A22" s="146" t="s">
        <v>42</v>
      </c>
      <c r="B22" s="156">
        <v>700</v>
      </c>
      <c r="C22" s="154">
        <v>47</v>
      </c>
      <c r="D22" s="152">
        <f t="shared" si="4"/>
        <v>6.714285714285714</v>
      </c>
      <c r="E22" s="154">
        <v>340</v>
      </c>
      <c r="F22" s="155">
        <v>32</v>
      </c>
      <c r="G22" s="152">
        <f>F22/E22*100</f>
        <v>9.411764705882353</v>
      </c>
      <c r="H22" s="155">
        <f t="shared" si="1"/>
        <v>1040</v>
      </c>
      <c r="I22" s="155"/>
      <c r="J22" s="155">
        <f t="shared" si="2"/>
        <v>79</v>
      </c>
      <c r="K22" s="152">
        <f>J22/H22*100</f>
        <v>7.596153846153846</v>
      </c>
    </row>
    <row r="23" spans="1:11" s="10" customFormat="1" ht="47.25" customHeight="1">
      <c r="A23" s="146" t="s">
        <v>14</v>
      </c>
      <c r="B23" s="156">
        <v>0</v>
      </c>
      <c r="C23" s="154">
        <v>0</v>
      </c>
      <c r="D23" s="152">
        <v>0</v>
      </c>
      <c r="E23" s="154">
        <v>0</v>
      </c>
      <c r="F23" s="155">
        <v>0</v>
      </c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1" s="10" customFormat="1" ht="51" customHeight="1">
      <c r="A24" s="146" t="s">
        <v>22</v>
      </c>
      <c r="B24" s="156">
        <v>184</v>
      </c>
      <c r="C24" s="154">
        <v>0</v>
      </c>
      <c r="D24" s="152">
        <f t="shared" si="4"/>
        <v>0</v>
      </c>
      <c r="E24" s="154">
        <v>0</v>
      </c>
      <c r="F24" s="155">
        <v>0</v>
      </c>
      <c r="G24" s="152">
        <v>0</v>
      </c>
      <c r="H24" s="155">
        <f t="shared" si="1"/>
        <v>184</v>
      </c>
      <c r="I24" s="155"/>
      <c r="J24" s="155">
        <f t="shared" si="2"/>
        <v>0</v>
      </c>
      <c r="K24" s="152">
        <f aca="true" t="shared" si="5" ref="K24:K29">J24/H24*100</f>
        <v>0</v>
      </c>
    </row>
    <row r="25" spans="1:11" s="10" customFormat="1" ht="21.75" customHeight="1">
      <c r="A25" s="146" t="s">
        <v>102</v>
      </c>
      <c r="B25" s="156">
        <v>0</v>
      </c>
      <c r="C25" s="154">
        <v>0</v>
      </c>
      <c r="D25" s="152">
        <v>0</v>
      </c>
      <c r="E25" s="154">
        <v>0</v>
      </c>
      <c r="F25" s="155">
        <v>2</v>
      </c>
      <c r="G25" s="152">
        <v>0</v>
      </c>
      <c r="H25" s="155">
        <f t="shared" si="1"/>
        <v>0</v>
      </c>
      <c r="I25" s="155"/>
      <c r="J25" s="155">
        <f t="shared" si="2"/>
        <v>2</v>
      </c>
      <c r="K25" s="152">
        <v>0</v>
      </c>
    </row>
    <row r="26" spans="1:11" s="10" customFormat="1" ht="29.25" customHeight="1">
      <c r="A26" s="146" t="s">
        <v>52</v>
      </c>
      <c r="B26" s="154">
        <v>4306</v>
      </c>
      <c r="C26" s="154">
        <v>260</v>
      </c>
      <c r="D26" s="152">
        <f t="shared" si="4"/>
        <v>6.038086391082211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260</v>
      </c>
      <c r="K26" s="152">
        <f t="shared" si="5"/>
        <v>6.038086391082211</v>
      </c>
    </row>
    <row r="27" spans="1:11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1" s="10" customFormat="1" ht="23.25" customHeight="1">
      <c r="A28" s="146" t="s">
        <v>5</v>
      </c>
      <c r="B28" s="154">
        <v>300</v>
      </c>
      <c r="C28" s="154">
        <v>34</v>
      </c>
      <c r="D28" s="152">
        <f t="shared" si="4"/>
        <v>11.333333333333332</v>
      </c>
      <c r="E28" s="154">
        <v>100</v>
      </c>
      <c r="F28" s="155">
        <v>0</v>
      </c>
      <c r="G28" s="152">
        <f>F28/E28*100</f>
        <v>0</v>
      </c>
      <c r="H28" s="155">
        <f t="shared" si="1"/>
        <v>400</v>
      </c>
      <c r="I28" s="155"/>
      <c r="J28" s="155">
        <f t="shared" si="2"/>
        <v>34</v>
      </c>
      <c r="K28" s="152">
        <f t="shared" si="5"/>
        <v>8.5</v>
      </c>
    </row>
    <row r="29" spans="1:11" s="10" customFormat="1" ht="39.75" customHeight="1">
      <c r="A29" s="146" t="s">
        <v>17</v>
      </c>
      <c r="B29" s="154">
        <v>320</v>
      </c>
      <c r="C29" s="154">
        <v>27</v>
      </c>
      <c r="D29" s="152">
        <f t="shared" si="4"/>
        <v>8.4375</v>
      </c>
      <c r="E29" s="154">
        <v>0</v>
      </c>
      <c r="F29" s="155">
        <v>0</v>
      </c>
      <c r="G29" s="152">
        <v>0</v>
      </c>
      <c r="H29" s="155">
        <f t="shared" si="1"/>
        <v>320</v>
      </c>
      <c r="I29" s="155"/>
      <c r="J29" s="155">
        <f t="shared" si="2"/>
        <v>27</v>
      </c>
      <c r="K29" s="152">
        <f t="shared" si="5"/>
        <v>8.4375</v>
      </c>
    </row>
    <row r="30" spans="1:11" s="10" customFormat="1" ht="20.25" customHeight="1">
      <c r="A30" s="146" t="s">
        <v>36</v>
      </c>
      <c r="B30" s="154">
        <v>100</v>
      </c>
      <c r="C30" s="154">
        <v>0</v>
      </c>
      <c r="D30" s="152">
        <v>0</v>
      </c>
      <c r="E30" s="154">
        <v>0</v>
      </c>
      <c r="F30" s="155">
        <v>0</v>
      </c>
      <c r="G30" s="152">
        <v>0</v>
      </c>
      <c r="H30" s="155">
        <f t="shared" si="1"/>
        <v>100</v>
      </c>
      <c r="I30" s="155"/>
      <c r="J30" s="155">
        <f t="shared" si="2"/>
        <v>0</v>
      </c>
      <c r="K30" s="152">
        <v>0</v>
      </c>
    </row>
    <row r="31" spans="1:11" s="10" customFormat="1" ht="24" customHeight="1">
      <c r="A31" s="146" t="s">
        <v>78</v>
      </c>
      <c r="B31" s="154">
        <v>0</v>
      </c>
      <c r="C31" s="154">
        <v>102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0</v>
      </c>
      <c r="I31" s="155"/>
      <c r="J31" s="155">
        <f t="shared" si="2"/>
        <v>102</v>
      </c>
      <c r="K31" s="152">
        <v>0</v>
      </c>
    </row>
    <row r="32" spans="1:11" s="10" customFormat="1" ht="39" customHeight="1" hidden="1">
      <c r="A32" s="146" t="s">
        <v>82</v>
      </c>
      <c r="B32" s="154"/>
      <c r="C32" s="154"/>
      <c r="D32" s="152" t="e">
        <f>C32/B32*100</f>
        <v>#DIV/0!</v>
      </c>
      <c r="E32" s="154"/>
      <c r="F32" s="155"/>
      <c r="G32" s="152" t="e">
        <f>F32/E32*100</f>
        <v>#DIV/0!</v>
      </c>
      <c r="H32" s="155">
        <f t="shared" si="1"/>
        <v>0</v>
      </c>
      <c r="I32" s="155"/>
      <c r="J32" s="155">
        <f t="shared" si="2"/>
        <v>0</v>
      </c>
      <c r="K32" s="152" t="e">
        <f>J32/H32*100</f>
        <v>#DIV/0!</v>
      </c>
    </row>
    <row r="33" spans="1:11" s="10" customFormat="1" ht="6.75" customHeight="1" hidden="1">
      <c r="A33" s="146" t="s">
        <v>103</v>
      </c>
      <c r="B33" s="154">
        <v>0</v>
      </c>
      <c r="C33" s="154">
        <v>0</v>
      </c>
      <c r="D33" s="152">
        <v>0</v>
      </c>
      <c r="E33" s="154">
        <v>0</v>
      </c>
      <c r="F33" s="155">
        <v>0</v>
      </c>
      <c r="G33" s="152">
        <v>0</v>
      </c>
      <c r="H33" s="155">
        <f t="shared" si="1"/>
        <v>0</v>
      </c>
      <c r="I33" s="155"/>
      <c r="J33" s="155">
        <f t="shared" si="2"/>
        <v>0</v>
      </c>
      <c r="K33" s="152">
        <v>0</v>
      </c>
    </row>
    <row r="34" spans="1:11" s="87" customFormat="1" ht="48" customHeight="1">
      <c r="A34" s="147" t="s">
        <v>19</v>
      </c>
      <c r="B34" s="151">
        <f>B20+B9</f>
        <v>238297</v>
      </c>
      <c r="C34" s="151">
        <f>C20+C9</f>
        <v>12848</v>
      </c>
      <c r="D34" s="152">
        <f>C34/B34*100</f>
        <v>5.391591165646231</v>
      </c>
      <c r="E34" s="151">
        <f>E20+E9</f>
        <v>53926</v>
      </c>
      <c r="F34" s="151">
        <f>F20+F9</f>
        <v>1283</v>
      </c>
      <c r="G34" s="152">
        <f>F34/E34*100</f>
        <v>2.3791862923265215</v>
      </c>
      <c r="H34" s="153">
        <f t="shared" si="1"/>
        <v>292223</v>
      </c>
      <c r="I34" s="153"/>
      <c r="J34" s="153">
        <f t="shared" si="2"/>
        <v>14131</v>
      </c>
      <c r="K34" s="152">
        <f>J34/H34*100</f>
        <v>4.835690551393969</v>
      </c>
    </row>
    <row r="35" spans="1:11" s="87" customFormat="1" ht="46.5" customHeight="1">
      <c r="A35" s="146" t="s">
        <v>99</v>
      </c>
      <c r="B35" s="157">
        <v>0</v>
      </c>
      <c r="C35" s="157">
        <v>0</v>
      </c>
      <c r="D35" s="152">
        <v>0</v>
      </c>
      <c r="E35" s="157">
        <v>0</v>
      </c>
      <c r="F35" s="157">
        <v>0</v>
      </c>
      <c r="G35" s="152">
        <v>0</v>
      </c>
      <c r="H35" s="158">
        <f t="shared" si="1"/>
        <v>0</v>
      </c>
      <c r="I35" s="158"/>
      <c r="J35" s="158">
        <f>F35+C35</f>
        <v>0</v>
      </c>
      <c r="K35" s="152">
        <v>0</v>
      </c>
    </row>
    <row r="36" spans="1:11" s="10" customFormat="1" ht="63" customHeight="1">
      <c r="A36" s="159" t="s">
        <v>136</v>
      </c>
      <c r="B36" s="160">
        <v>311148</v>
      </c>
      <c r="C36" s="160">
        <v>25930</v>
      </c>
      <c r="D36" s="152">
        <f>C36/B36*100</f>
        <v>8.333654723797036</v>
      </c>
      <c r="E36" s="157">
        <v>0</v>
      </c>
      <c r="F36" s="161">
        <v>0</v>
      </c>
      <c r="G36" s="152">
        <v>0</v>
      </c>
      <c r="H36" s="158">
        <f t="shared" si="1"/>
        <v>311148</v>
      </c>
      <c r="I36" s="158"/>
      <c r="J36" s="158">
        <f>C36+F36</f>
        <v>25930</v>
      </c>
      <c r="K36" s="152">
        <f aca="true" t="shared" si="6" ref="K36:K43">J36/H36*100</f>
        <v>8.333654723797036</v>
      </c>
    </row>
    <row r="37" spans="1:11" s="10" customFormat="1" ht="86.25" customHeight="1">
      <c r="A37" s="159" t="s">
        <v>137</v>
      </c>
      <c r="B37" s="160">
        <v>0</v>
      </c>
      <c r="C37" s="160">
        <v>0</v>
      </c>
      <c r="D37" s="152">
        <v>0</v>
      </c>
      <c r="E37" s="157">
        <v>0</v>
      </c>
      <c r="F37" s="161">
        <v>0</v>
      </c>
      <c r="G37" s="152">
        <v>0</v>
      </c>
      <c r="H37" s="158">
        <f t="shared" si="1"/>
        <v>0</v>
      </c>
      <c r="I37" s="158"/>
      <c r="J37" s="158">
        <f>C37+F37</f>
        <v>0</v>
      </c>
      <c r="K37" s="152">
        <v>0</v>
      </c>
    </row>
    <row r="38" spans="1:11" s="10" customFormat="1" ht="88.5" customHeight="1">
      <c r="A38" s="159" t="s">
        <v>138</v>
      </c>
      <c r="B38" s="154">
        <v>0</v>
      </c>
      <c r="C38" s="156">
        <v>0</v>
      </c>
      <c r="D38" s="152">
        <v>0</v>
      </c>
      <c r="E38" s="155">
        <v>25529</v>
      </c>
      <c r="F38" s="155">
        <v>2127</v>
      </c>
      <c r="G38" s="152">
        <f>F38/E38*100</f>
        <v>8.331701202553958</v>
      </c>
      <c r="H38" s="162">
        <f>E38</f>
        <v>25529</v>
      </c>
      <c r="I38" s="162"/>
      <c r="J38" s="162">
        <f>F38</f>
        <v>2127</v>
      </c>
      <c r="K38" s="152">
        <f t="shared" si="6"/>
        <v>8.331701202553958</v>
      </c>
    </row>
    <row r="39" spans="1:13" s="10" customFormat="1" ht="84" customHeight="1">
      <c r="A39" s="159" t="s">
        <v>139</v>
      </c>
      <c r="B39" s="155">
        <v>0</v>
      </c>
      <c r="C39" s="155">
        <v>0</v>
      </c>
      <c r="D39" s="152">
        <v>0</v>
      </c>
      <c r="E39" s="155">
        <v>4163</v>
      </c>
      <c r="F39" s="155">
        <v>0</v>
      </c>
      <c r="G39" s="152">
        <f>F39/E39*100</f>
        <v>0</v>
      </c>
      <c r="H39" s="162">
        <f>E39</f>
        <v>4163</v>
      </c>
      <c r="I39" s="162"/>
      <c r="J39" s="162">
        <f>F39</f>
        <v>0</v>
      </c>
      <c r="K39" s="152">
        <f t="shared" si="6"/>
        <v>0</v>
      </c>
      <c r="M39" s="88"/>
    </row>
    <row r="40" spans="1:13" s="10" customFormat="1" ht="66" customHeight="1">
      <c r="A40" s="163" t="s">
        <v>122</v>
      </c>
      <c r="B40" s="155">
        <v>529547</v>
      </c>
      <c r="C40" s="155">
        <v>742</v>
      </c>
      <c r="D40" s="152">
        <f>C40/B40*100</f>
        <v>0.14011976274060658</v>
      </c>
      <c r="E40" s="155">
        <v>52816</v>
      </c>
      <c r="F40" s="155">
        <v>0</v>
      </c>
      <c r="G40" s="152">
        <f>F40/E40*100</f>
        <v>0</v>
      </c>
      <c r="H40" s="162">
        <f aca="true" t="shared" si="7" ref="H40:H47">B40+E40</f>
        <v>582363</v>
      </c>
      <c r="I40" s="162"/>
      <c r="J40" s="162">
        <f aca="true" t="shared" si="8" ref="J40:J47">C40+F40</f>
        <v>742</v>
      </c>
      <c r="K40" s="152">
        <f t="shared" si="6"/>
        <v>0.12741194066243905</v>
      </c>
      <c r="M40" s="88"/>
    </row>
    <row r="41" spans="1:13" s="10" customFormat="1" ht="87" customHeight="1">
      <c r="A41" s="164" t="s">
        <v>133</v>
      </c>
      <c r="B41" s="154">
        <v>0</v>
      </c>
      <c r="C41" s="154">
        <v>0</v>
      </c>
      <c r="D41" s="152">
        <v>0</v>
      </c>
      <c r="E41" s="156">
        <v>405</v>
      </c>
      <c r="F41" s="155">
        <v>0</v>
      </c>
      <c r="G41" s="152">
        <f>F41/E41*100</f>
        <v>0</v>
      </c>
      <c r="H41" s="162">
        <f>B41+E41</f>
        <v>405</v>
      </c>
      <c r="I41" s="162"/>
      <c r="J41" s="162">
        <f>C41+F41</f>
        <v>0</v>
      </c>
      <c r="K41" s="152">
        <f>J41/H41*100</f>
        <v>0</v>
      </c>
      <c r="M41" s="88"/>
    </row>
    <row r="42" spans="1:12" s="10" customFormat="1" ht="46.5" customHeight="1">
      <c r="A42" s="159" t="s">
        <v>120</v>
      </c>
      <c r="B42" s="154">
        <v>0</v>
      </c>
      <c r="C42" s="154">
        <v>0</v>
      </c>
      <c r="D42" s="152">
        <v>0</v>
      </c>
      <c r="E42" s="155">
        <v>1168</v>
      </c>
      <c r="F42" s="155">
        <v>0</v>
      </c>
      <c r="G42" s="152">
        <f>F42/E42*100</f>
        <v>0</v>
      </c>
      <c r="H42" s="162">
        <f t="shared" si="7"/>
        <v>1168</v>
      </c>
      <c r="I42" s="162"/>
      <c r="J42" s="162">
        <f t="shared" si="8"/>
        <v>0</v>
      </c>
      <c r="K42" s="152">
        <f t="shared" si="6"/>
        <v>0</v>
      </c>
      <c r="L42" s="88"/>
    </row>
    <row r="43" spans="1:11" s="10" customFormat="1" ht="62.25" customHeight="1">
      <c r="A43" s="163" t="s">
        <v>121</v>
      </c>
      <c r="B43" s="154">
        <v>553029</v>
      </c>
      <c r="C43" s="154">
        <v>20994</v>
      </c>
      <c r="D43" s="152">
        <f>C43/B43*100</f>
        <v>3.796184286899964</v>
      </c>
      <c r="E43" s="156">
        <v>0</v>
      </c>
      <c r="F43" s="155">
        <v>0</v>
      </c>
      <c r="G43" s="152">
        <v>0</v>
      </c>
      <c r="H43" s="162">
        <f t="shared" si="7"/>
        <v>553029</v>
      </c>
      <c r="I43" s="162"/>
      <c r="J43" s="162">
        <f t="shared" si="8"/>
        <v>20994</v>
      </c>
      <c r="K43" s="152">
        <f t="shared" si="6"/>
        <v>3.796184286899964</v>
      </c>
    </row>
    <row r="44" spans="1:11" s="10" customFormat="1" ht="168" customHeight="1">
      <c r="A44" s="159" t="s">
        <v>127</v>
      </c>
      <c r="B44" s="155">
        <v>6264</v>
      </c>
      <c r="C44" s="155">
        <v>280</v>
      </c>
      <c r="D44" s="152">
        <f>C44/B44*100</f>
        <v>4.469987228607918</v>
      </c>
      <c r="E44" s="156">
        <v>0</v>
      </c>
      <c r="F44" s="155">
        <v>0</v>
      </c>
      <c r="G44" s="152">
        <v>0</v>
      </c>
      <c r="H44" s="162">
        <f t="shared" si="7"/>
        <v>6264</v>
      </c>
      <c r="I44" s="162"/>
      <c r="J44" s="162">
        <f t="shared" si="8"/>
        <v>280</v>
      </c>
      <c r="K44" s="152">
        <f>J44/H44*100</f>
        <v>4.469987228607918</v>
      </c>
    </row>
    <row r="45" spans="1:11" s="10" customFormat="1" ht="63.75" customHeight="1">
      <c r="A45" s="159" t="s">
        <v>128</v>
      </c>
      <c r="B45" s="155">
        <v>20000</v>
      </c>
      <c r="C45" s="155">
        <v>0</v>
      </c>
      <c r="D45" s="152">
        <f>C45/B45*100</f>
        <v>0</v>
      </c>
      <c r="E45" s="156">
        <v>9919</v>
      </c>
      <c r="F45" s="155">
        <v>0</v>
      </c>
      <c r="G45" s="152">
        <f>F45/E45*100</f>
        <v>0</v>
      </c>
      <c r="H45" s="162">
        <f t="shared" si="7"/>
        <v>29919</v>
      </c>
      <c r="I45" s="162"/>
      <c r="J45" s="162">
        <f t="shared" si="8"/>
        <v>0</v>
      </c>
      <c r="K45" s="152">
        <f>J45/H45*100</f>
        <v>0</v>
      </c>
    </row>
    <row r="46" spans="1:11" s="10" customFormat="1" ht="86.25" customHeight="1">
      <c r="A46" s="163" t="s">
        <v>129</v>
      </c>
      <c r="B46" s="154">
        <v>0</v>
      </c>
      <c r="C46" s="154">
        <v>-34</v>
      </c>
      <c r="D46" s="152">
        <v>0</v>
      </c>
      <c r="E46" s="156">
        <v>0</v>
      </c>
      <c r="F46" s="155">
        <v>0</v>
      </c>
      <c r="G46" s="152">
        <v>0</v>
      </c>
      <c r="H46" s="162">
        <f t="shared" si="7"/>
        <v>0</v>
      </c>
      <c r="I46" s="162">
        <f>C46+F46</f>
        <v>-34</v>
      </c>
      <c r="J46" s="162">
        <f t="shared" si="8"/>
        <v>-34</v>
      </c>
      <c r="K46" s="152">
        <v>0</v>
      </c>
    </row>
    <row r="47" spans="1:11" s="10" customFormat="1" ht="65.25" customHeight="1">
      <c r="A47" s="163" t="s">
        <v>134</v>
      </c>
      <c r="B47" s="154">
        <v>0</v>
      </c>
      <c r="C47" s="154">
        <v>0</v>
      </c>
      <c r="D47" s="152">
        <v>0</v>
      </c>
      <c r="E47" s="156">
        <v>0</v>
      </c>
      <c r="F47" s="155">
        <v>0</v>
      </c>
      <c r="G47" s="152">
        <v>0</v>
      </c>
      <c r="H47" s="162">
        <f t="shared" si="7"/>
        <v>0</v>
      </c>
      <c r="I47" s="162"/>
      <c r="J47" s="162">
        <f t="shared" si="8"/>
        <v>0</v>
      </c>
      <c r="K47" s="152">
        <v>0</v>
      </c>
    </row>
    <row r="48" spans="1:11" s="10" customFormat="1" ht="22.5" customHeight="1">
      <c r="A48" s="165" t="s">
        <v>3</v>
      </c>
      <c r="B48" s="166">
        <f>SUM(B34:B47)</f>
        <v>1658285</v>
      </c>
      <c r="C48" s="166">
        <f>SUM(C34:C47)</f>
        <v>60760</v>
      </c>
      <c r="D48" s="152">
        <f>C48/B48*100</f>
        <v>3.6640263887088165</v>
      </c>
      <c r="E48" s="166">
        <f>SUM(E34:E47)</f>
        <v>147926</v>
      </c>
      <c r="F48" s="166">
        <f>SUM(F34:F47)</f>
        <v>3410</v>
      </c>
      <c r="G48" s="152">
        <f>F48/E48*100</f>
        <v>2.305206657382745</v>
      </c>
      <c r="H48" s="166">
        <f>(B48+E48)-(B44+E38+E39+E42+E43+E40+E44+E45+E41)</f>
        <v>1705947</v>
      </c>
      <c r="I48" s="166"/>
      <c r="J48" s="166">
        <f>(C48+F48)-(F38+F39+F43+C44+F40+F44+F42+F45+F41)</f>
        <v>61763</v>
      </c>
      <c r="K48" s="152">
        <f>J48/H48*100</f>
        <v>3.6204524525087822</v>
      </c>
    </row>
    <row r="49" spans="1:11" s="10" customFormat="1" ht="24" customHeight="1">
      <c r="A49" s="227" t="s">
        <v>79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9"/>
    </row>
    <row r="50" spans="1:11" s="10" customFormat="1" ht="19.5" customHeight="1">
      <c r="A50" s="230" t="s">
        <v>35</v>
      </c>
      <c r="B50" s="232" t="s">
        <v>23</v>
      </c>
      <c r="C50" s="232"/>
      <c r="D50" s="232"/>
      <c r="E50" s="233" t="s">
        <v>38</v>
      </c>
      <c r="F50" s="234"/>
      <c r="G50" s="235"/>
      <c r="H50" s="236" t="s">
        <v>74</v>
      </c>
      <c r="I50" s="236"/>
      <c r="J50" s="236"/>
      <c r="K50" s="236"/>
    </row>
    <row r="51" spans="1:11" s="10" customFormat="1" ht="86.25" customHeight="1">
      <c r="A51" s="231"/>
      <c r="B51" s="142" t="s">
        <v>147</v>
      </c>
      <c r="C51" s="142" t="s">
        <v>149</v>
      </c>
      <c r="D51" s="143" t="s">
        <v>53</v>
      </c>
      <c r="E51" s="142" t="s">
        <v>148</v>
      </c>
      <c r="F51" s="142" t="s">
        <v>145</v>
      </c>
      <c r="G51" s="143" t="s">
        <v>53</v>
      </c>
      <c r="H51" s="142" t="s">
        <v>150</v>
      </c>
      <c r="I51" s="142" t="s">
        <v>110</v>
      </c>
      <c r="J51" s="142" t="s">
        <v>145</v>
      </c>
      <c r="K51" s="143" t="s">
        <v>53</v>
      </c>
    </row>
    <row r="52" spans="1:11" s="10" customFormat="1" ht="39.75" customHeight="1">
      <c r="A52" s="167" t="s">
        <v>46</v>
      </c>
      <c r="B52" s="168">
        <f>SUM(B53:B59)</f>
        <v>67291</v>
      </c>
      <c r="C52" s="168">
        <f>SUM(C53:C59)</f>
        <v>1396</v>
      </c>
      <c r="D52" s="152">
        <f aca="true" t="shared" si="9" ref="D52:D82">IF(B52=0,"0 ",C52/B52*100)</f>
        <v>2.0745716366230256</v>
      </c>
      <c r="E52" s="168">
        <f>SUM(E53:E59)</f>
        <v>35891</v>
      </c>
      <c r="F52" s="168">
        <f>SUM(F53:F59)</f>
        <v>2007</v>
      </c>
      <c r="G52" s="152">
        <f aca="true" t="shared" si="10" ref="G52:G82">IF(E52=0,"0 ",F52/E52*100)</f>
        <v>5.591931124794517</v>
      </c>
      <c r="H52" s="168">
        <f>SUM(H53:H59)</f>
        <v>103145</v>
      </c>
      <c r="I52" s="168">
        <f>SUM(I53:I59)</f>
        <v>0</v>
      </c>
      <c r="J52" s="168">
        <f>SUM(J53:J59)</f>
        <v>3403</v>
      </c>
      <c r="K52" s="152">
        <f aca="true" t="shared" si="11" ref="K52:K82">IF(H52=0,"0 ",J52/H52*100)</f>
        <v>3.29923893547918</v>
      </c>
    </row>
    <row r="53" spans="1:12" s="10" customFormat="1" ht="87.75" customHeight="1">
      <c r="A53" s="169" t="s">
        <v>54</v>
      </c>
      <c r="B53" s="170">
        <v>2535</v>
      </c>
      <c r="C53" s="171">
        <v>46</v>
      </c>
      <c r="D53" s="152">
        <f t="shared" si="9"/>
        <v>1.8145956607495068</v>
      </c>
      <c r="E53" s="170">
        <v>0</v>
      </c>
      <c r="F53" s="171">
        <v>0</v>
      </c>
      <c r="G53" s="152" t="str">
        <f t="shared" si="10"/>
        <v>0 </v>
      </c>
      <c r="H53" s="172">
        <f>B53+E53</f>
        <v>2535</v>
      </c>
      <c r="I53" s="172"/>
      <c r="J53" s="173">
        <f>C53+F53</f>
        <v>46</v>
      </c>
      <c r="K53" s="152">
        <f t="shared" si="11"/>
        <v>1.8145956607495068</v>
      </c>
      <c r="L53" s="104"/>
    </row>
    <row r="54" spans="1:12" s="10" customFormat="1" ht="103.5" customHeight="1">
      <c r="A54" s="169" t="s">
        <v>55</v>
      </c>
      <c r="B54" s="174">
        <v>3569</v>
      </c>
      <c r="C54" s="175">
        <v>42</v>
      </c>
      <c r="D54" s="152">
        <f t="shared" si="9"/>
        <v>1.1768002241524236</v>
      </c>
      <c r="E54" s="174">
        <v>25</v>
      </c>
      <c r="F54" s="176">
        <v>0</v>
      </c>
      <c r="G54" s="152">
        <f t="shared" si="10"/>
        <v>0</v>
      </c>
      <c r="H54" s="172">
        <f>B54</f>
        <v>3569</v>
      </c>
      <c r="I54" s="172"/>
      <c r="J54" s="173">
        <f>C54+F54-I54</f>
        <v>42</v>
      </c>
      <c r="K54" s="152">
        <f t="shared" si="11"/>
        <v>1.1768002241524236</v>
      </c>
      <c r="L54" s="104"/>
    </row>
    <row r="55" spans="1:12" s="10" customFormat="1" ht="126.75" customHeight="1">
      <c r="A55" s="169" t="s">
        <v>56</v>
      </c>
      <c r="B55" s="174">
        <v>50416</v>
      </c>
      <c r="C55" s="175">
        <v>1260</v>
      </c>
      <c r="D55" s="152">
        <f t="shared" si="9"/>
        <v>2.4992066010790226</v>
      </c>
      <c r="E55" s="174">
        <v>33410</v>
      </c>
      <c r="F55" s="176">
        <v>1928</v>
      </c>
      <c r="G55" s="152">
        <f t="shared" si="10"/>
        <v>5.7707273271475605</v>
      </c>
      <c r="H55" s="172">
        <v>83814</v>
      </c>
      <c r="I55" s="172"/>
      <c r="J55" s="173">
        <f>C55+F55-I55</f>
        <v>3188</v>
      </c>
      <c r="K55" s="152">
        <f t="shared" si="11"/>
        <v>3.8036604863149353</v>
      </c>
      <c r="L55" s="104"/>
    </row>
    <row r="56" spans="1:12" s="10" customFormat="1" ht="28.5" customHeight="1">
      <c r="A56" s="169" t="s">
        <v>92</v>
      </c>
      <c r="B56" s="174">
        <v>61</v>
      </c>
      <c r="C56" s="175">
        <v>0</v>
      </c>
      <c r="D56" s="152">
        <f t="shared" si="9"/>
        <v>0</v>
      </c>
      <c r="E56" s="174">
        <v>0</v>
      </c>
      <c r="F56" s="176">
        <v>0</v>
      </c>
      <c r="G56" s="152" t="str">
        <f t="shared" si="10"/>
        <v>0 </v>
      </c>
      <c r="H56" s="172">
        <f>B56+E56</f>
        <v>61</v>
      </c>
      <c r="I56" s="172"/>
      <c r="J56" s="173">
        <f>C56+F56</f>
        <v>0</v>
      </c>
      <c r="K56" s="152">
        <f t="shared" si="11"/>
        <v>0</v>
      </c>
      <c r="L56" s="104"/>
    </row>
    <row r="57" spans="1:12" s="10" customFormat="1" ht="43.5" customHeight="1">
      <c r="A57" s="169" t="s">
        <v>6</v>
      </c>
      <c r="B57" s="174">
        <v>1894</v>
      </c>
      <c r="C57" s="175">
        <v>41</v>
      </c>
      <c r="D57" s="152">
        <f t="shared" si="9"/>
        <v>2.164730728616684</v>
      </c>
      <c r="E57" s="174">
        <v>0</v>
      </c>
      <c r="F57" s="176">
        <v>0</v>
      </c>
      <c r="G57" s="152" t="str">
        <f t="shared" si="10"/>
        <v>0 </v>
      </c>
      <c r="H57" s="172">
        <f>B57+E57</f>
        <v>1894</v>
      </c>
      <c r="I57" s="172"/>
      <c r="J57" s="173">
        <f>C57+F57</f>
        <v>41</v>
      </c>
      <c r="K57" s="152">
        <f t="shared" si="11"/>
        <v>2.164730728616684</v>
      </c>
      <c r="L57" s="104"/>
    </row>
    <row r="58" spans="1:12" s="10" customFormat="1" ht="31.5" customHeight="1">
      <c r="A58" s="169" t="s">
        <v>75</v>
      </c>
      <c r="B58" s="174">
        <v>1000</v>
      </c>
      <c r="C58" s="175">
        <v>0</v>
      </c>
      <c r="D58" s="152">
        <f t="shared" si="9"/>
        <v>0</v>
      </c>
      <c r="E58" s="174">
        <v>1200</v>
      </c>
      <c r="F58" s="176">
        <v>0</v>
      </c>
      <c r="G58" s="152">
        <f t="shared" si="10"/>
        <v>0</v>
      </c>
      <c r="H58" s="172">
        <f>B58+E58</f>
        <v>2200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4.25" customHeight="1">
      <c r="A59" s="169" t="s">
        <v>57</v>
      </c>
      <c r="B59" s="174">
        <v>7816</v>
      </c>
      <c r="C59" s="175">
        <v>7</v>
      </c>
      <c r="D59" s="152">
        <f t="shared" si="9"/>
        <v>0.08955987717502559</v>
      </c>
      <c r="E59" s="174">
        <v>1256</v>
      </c>
      <c r="F59" s="176">
        <v>79</v>
      </c>
      <c r="G59" s="152">
        <f t="shared" si="10"/>
        <v>6.289808917197452</v>
      </c>
      <c r="H59" s="172">
        <f>E59+B59</f>
        <v>9072</v>
      </c>
      <c r="I59" s="172"/>
      <c r="J59" s="173">
        <f>C59+F59-I59</f>
        <v>86</v>
      </c>
      <c r="K59" s="152">
        <f t="shared" si="11"/>
        <v>0.9479717813051146</v>
      </c>
      <c r="L59" s="104"/>
    </row>
    <row r="60" spans="1:12" s="10" customFormat="1" ht="31.5" customHeight="1">
      <c r="A60" s="167" t="s">
        <v>47</v>
      </c>
      <c r="B60" s="168">
        <f>B61</f>
        <v>1168</v>
      </c>
      <c r="C60" s="168">
        <f>C61</f>
        <v>0</v>
      </c>
      <c r="D60" s="152">
        <f t="shared" si="9"/>
        <v>0</v>
      </c>
      <c r="E60" s="168">
        <f>E61</f>
        <v>1168</v>
      </c>
      <c r="F60" s="168">
        <f>F61</f>
        <v>0</v>
      </c>
      <c r="G60" s="152">
        <f t="shared" si="10"/>
        <v>0</v>
      </c>
      <c r="H60" s="168">
        <f>H61</f>
        <v>1168</v>
      </c>
      <c r="I60" s="168">
        <f>I61</f>
        <v>0</v>
      </c>
      <c r="J60" s="168">
        <f>J61</f>
        <v>0</v>
      </c>
      <c r="K60" s="152">
        <f t="shared" si="11"/>
        <v>0</v>
      </c>
      <c r="L60" s="104"/>
    </row>
    <row r="61" spans="1:12" s="10" customFormat="1" ht="44.25" customHeight="1">
      <c r="A61" s="169" t="s">
        <v>26</v>
      </c>
      <c r="B61" s="174">
        <v>1168</v>
      </c>
      <c r="C61" s="174">
        <v>0</v>
      </c>
      <c r="D61" s="152">
        <f t="shared" si="9"/>
        <v>0</v>
      </c>
      <c r="E61" s="174">
        <v>1168</v>
      </c>
      <c r="F61" s="176">
        <v>0</v>
      </c>
      <c r="G61" s="152">
        <f t="shared" si="10"/>
        <v>0</v>
      </c>
      <c r="H61" s="172">
        <f>B61</f>
        <v>1168</v>
      </c>
      <c r="I61" s="172"/>
      <c r="J61" s="155">
        <f>C61+F61-I61</f>
        <v>0</v>
      </c>
      <c r="K61" s="152">
        <f t="shared" si="11"/>
        <v>0</v>
      </c>
      <c r="L61" s="104"/>
    </row>
    <row r="62" spans="1:12" s="10" customFormat="1" ht="39" customHeight="1" hidden="1">
      <c r="A62" s="169" t="s">
        <v>41</v>
      </c>
      <c r="B62" s="174"/>
      <c r="C62" s="174"/>
      <c r="D62" s="152" t="str">
        <f t="shared" si="9"/>
        <v>0 </v>
      </c>
      <c r="E62" s="174"/>
      <c r="F62" s="172"/>
      <c r="G62" s="152" t="str">
        <f t="shared" si="10"/>
        <v>0 </v>
      </c>
      <c r="H62" s="172">
        <f>B62+E62</f>
        <v>0</v>
      </c>
      <c r="I62" s="172"/>
      <c r="J62" s="172">
        <f>C62+F62</f>
        <v>0</v>
      </c>
      <c r="K62" s="152" t="str">
        <f t="shared" si="11"/>
        <v>0 </v>
      </c>
      <c r="L62" s="104"/>
    </row>
    <row r="63" spans="1:12" s="10" customFormat="1" ht="45.75" customHeight="1">
      <c r="A63" s="167" t="s">
        <v>107</v>
      </c>
      <c r="B63" s="168">
        <f>B64+B65+B66+B67</f>
        <v>7503</v>
      </c>
      <c r="C63" s="168">
        <f>C64+C65+C66+C67</f>
        <v>150</v>
      </c>
      <c r="D63" s="152">
        <f t="shared" si="9"/>
        <v>1.9992003198720514</v>
      </c>
      <c r="E63" s="168">
        <f>E64+E65+E67+E66</f>
        <v>4959</v>
      </c>
      <c r="F63" s="168">
        <f>F64+F67+F65+F66</f>
        <v>284</v>
      </c>
      <c r="G63" s="152">
        <f t="shared" si="10"/>
        <v>5.726961080863077</v>
      </c>
      <c r="H63" s="168">
        <f>H64+H65+H67+H66</f>
        <v>12161</v>
      </c>
      <c r="I63" s="168">
        <f>I64+I65+I67</f>
        <v>0</v>
      </c>
      <c r="J63" s="168">
        <f>J64+J65+J67+J66</f>
        <v>434</v>
      </c>
      <c r="K63" s="152">
        <f t="shared" si="11"/>
        <v>3.5687854617218977</v>
      </c>
      <c r="L63" s="104"/>
    </row>
    <row r="64" spans="1:12" s="10" customFormat="1" ht="23.25" customHeight="1">
      <c r="A64" s="169" t="s">
        <v>111</v>
      </c>
      <c r="B64" s="174">
        <v>1229</v>
      </c>
      <c r="C64" s="175">
        <v>29</v>
      </c>
      <c r="D64" s="152">
        <f t="shared" si="9"/>
        <v>2.3596419853539463</v>
      </c>
      <c r="E64" s="174">
        <v>0</v>
      </c>
      <c r="F64" s="176">
        <v>0</v>
      </c>
      <c r="G64" s="152" t="str">
        <f t="shared" si="10"/>
        <v>0 </v>
      </c>
      <c r="H64" s="172">
        <f>B64+E64</f>
        <v>1229</v>
      </c>
      <c r="I64" s="172"/>
      <c r="J64" s="176">
        <f>C64+F64</f>
        <v>29</v>
      </c>
      <c r="K64" s="152">
        <f t="shared" si="11"/>
        <v>2.3596419853539463</v>
      </c>
      <c r="L64" s="104"/>
    </row>
    <row r="65" spans="1:12" s="10" customFormat="1" ht="87" customHeight="1" hidden="1">
      <c r="A65" s="169" t="s">
        <v>69</v>
      </c>
      <c r="B65" s="174"/>
      <c r="C65" s="175">
        <v>0</v>
      </c>
      <c r="D65" s="152" t="str">
        <f t="shared" si="9"/>
        <v>0 </v>
      </c>
      <c r="E65" s="174">
        <v>0</v>
      </c>
      <c r="F65" s="176">
        <v>0</v>
      </c>
      <c r="G65" s="152" t="str">
        <f t="shared" si="10"/>
        <v>0 </v>
      </c>
      <c r="H65" s="172">
        <f>B65+E65</f>
        <v>0</v>
      </c>
      <c r="I65" s="172"/>
      <c r="J65" s="173">
        <f>C65+F65</f>
        <v>0</v>
      </c>
      <c r="K65" s="152" t="str">
        <f t="shared" si="11"/>
        <v>0 </v>
      </c>
      <c r="L65" s="104"/>
    </row>
    <row r="66" spans="1:12" s="10" customFormat="1" ht="72" customHeight="1">
      <c r="A66" s="169" t="s">
        <v>132</v>
      </c>
      <c r="B66" s="174">
        <v>5728</v>
      </c>
      <c r="C66" s="175">
        <v>121</v>
      </c>
      <c r="D66" s="152">
        <f t="shared" si="9"/>
        <v>2.1124301675977653</v>
      </c>
      <c r="E66" s="174">
        <v>4623</v>
      </c>
      <c r="F66" s="176">
        <v>284</v>
      </c>
      <c r="G66" s="152">
        <f t="shared" si="10"/>
        <v>6.143197058187324</v>
      </c>
      <c r="H66" s="172">
        <v>10350</v>
      </c>
      <c r="I66" s="172"/>
      <c r="J66" s="173">
        <f>C66+F66-I66</f>
        <v>405</v>
      </c>
      <c r="K66" s="152">
        <f t="shared" si="11"/>
        <v>3.91304347826087</v>
      </c>
      <c r="L66" s="104"/>
    </row>
    <row r="67" spans="1:12" s="10" customFormat="1" ht="64.5" customHeight="1">
      <c r="A67" s="169" t="s">
        <v>91</v>
      </c>
      <c r="B67" s="174">
        <v>546</v>
      </c>
      <c r="C67" s="175">
        <v>0</v>
      </c>
      <c r="D67" s="152">
        <f t="shared" si="9"/>
        <v>0</v>
      </c>
      <c r="E67" s="174">
        <v>336</v>
      </c>
      <c r="F67" s="176">
        <v>0</v>
      </c>
      <c r="G67" s="152">
        <f t="shared" si="10"/>
        <v>0</v>
      </c>
      <c r="H67" s="172">
        <v>582</v>
      </c>
      <c r="I67" s="172"/>
      <c r="J67" s="173">
        <f>C67+F67-I67</f>
        <v>0</v>
      </c>
      <c r="K67" s="152">
        <f t="shared" si="11"/>
        <v>0</v>
      </c>
      <c r="L67" s="104"/>
    </row>
    <row r="68" spans="1:12" s="10" customFormat="1" ht="27.75" customHeight="1">
      <c r="A68" s="167" t="s">
        <v>48</v>
      </c>
      <c r="B68" s="168">
        <f>B69+B71+B73+B74+B75+B70+B72</f>
        <v>436920</v>
      </c>
      <c r="C68" s="168">
        <f>C69+C71+C73+C74+C75+C70+C72</f>
        <v>1983</v>
      </c>
      <c r="D68" s="152">
        <f t="shared" si="9"/>
        <v>0.4538588299917605</v>
      </c>
      <c r="E68" s="168">
        <f>E69+E71+E73+E74+E75+E70+E72</f>
        <v>28803</v>
      </c>
      <c r="F68" s="168">
        <f>F69+F71+F73+F74+F75+F70+F72</f>
        <v>1785</v>
      </c>
      <c r="G68" s="152">
        <f t="shared" si="10"/>
        <v>6.197271117591917</v>
      </c>
      <c r="H68" s="168">
        <f>H69+H71+H73+H74+H75+H70+H72</f>
        <v>455399</v>
      </c>
      <c r="I68" s="168">
        <f>I69+I71+I73+I74+I75+I70+I72</f>
        <v>0</v>
      </c>
      <c r="J68" s="168">
        <f>J69+J71+J73+J74+J75+J70+J72</f>
        <v>3768</v>
      </c>
      <c r="K68" s="152">
        <f t="shared" si="11"/>
        <v>0.827406296456514</v>
      </c>
      <c r="L68" s="104"/>
    </row>
    <row r="69" spans="1:12" s="10" customFormat="1" ht="34.5" customHeight="1">
      <c r="A69" s="169" t="s">
        <v>76</v>
      </c>
      <c r="B69" s="174">
        <v>581</v>
      </c>
      <c r="C69" s="175">
        <v>11</v>
      </c>
      <c r="D69" s="152">
        <f t="shared" si="9"/>
        <v>1.8932874354561102</v>
      </c>
      <c r="E69" s="174">
        <v>0</v>
      </c>
      <c r="F69" s="176">
        <v>0</v>
      </c>
      <c r="G69" s="152" t="str">
        <f t="shared" si="10"/>
        <v>0 </v>
      </c>
      <c r="H69" s="172">
        <v>581</v>
      </c>
      <c r="I69" s="172"/>
      <c r="J69" s="176">
        <f>C69+F69</f>
        <v>11</v>
      </c>
      <c r="K69" s="152">
        <f t="shared" si="11"/>
        <v>1.8932874354561102</v>
      </c>
      <c r="L69" s="104"/>
    </row>
    <row r="70" spans="1:12" s="10" customFormat="1" ht="41.25" customHeight="1">
      <c r="A70" s="169" t="s">
        <v>28</v>
      </c>
      <c r="B70" s="174">
        <v>9443</v>
      </c>
      <c r="C70" s="175">
        <v>208</v>
      </c>
      <c r="D70" s="152">
        <f t="shared" si="9"/>
        <v>2.2026898231494227</v>
      </c>
      <c r="E70" s="174">
        <v>405</v>
      </c>
      <c r="F70" s="176">
        <v>0</v>
      </c>
      <c r="G70" s="152">
        <f t="shared" si="10"/>
        <v>0</v>
      </c>
      <c r="H70" s="172">
        <v>9443</v>
      </c>
      <c r="I70" s="172"/>
      <c r="J70" s="176">
        <f>C70+F70</f>
        <v>208</v>
      </c>
      <c r="K70" s="152">
        <f t="shared" si="11"/>
        <v>2.2026898231494227</v>
      </c>
      <c r="L70" s="104"/>
    </row>
    <row r="71" spans="1:12" s="10" customFormat="1" ht="39" customHeight="1" hidden="1">
      <c r="A71" s="169" t="s">
        <v>70</v>
      </c>
      <c r="B71" s="174">
        <v>0</v>
      </c>
      <c r="C71" s="175">
        <v>0</v>
      </c>
      <c r="D71" s="152" t="str">
        <f t="shared" si="9"/>
        <v>0 </v>
      </c>
      <c r="E71" s="174">
        <v>0</v>
      </c>
      <c r="F71" s="176">
        <v>0</v>
      </c>
      <c r="G71" s="152" t="str">
        <f t="shared" si="10"/>
        <v>0 </v>
      </c>
      <c r="H71" s="172">
        <f>B71+E71</f>
        <v>0</v>
      </c>
      <c r="I71" s="172"/>
      <c r="J71" s="176">
        <f>C71+F71</f>
        <v>0</v>
      </c>
      <c r="K71" s="152" t="str">
        <f t="shared" si="11"/>
        <v>0 </v>
      </c>
      <c r="L71" s="104"/>
    </row>
    <row r="72" spans="1:12" s="10" customFormat="1" ht="39" customHeight="1" hidden="1">
      <c r="A72" s="169" t="s">
        <v>83</v>
      </c>
      <c r="B72" s="174">
        <v>0</v>
      </c>
      <c r="C72" s="175">
        <v>0</v>
      </c>
      <c r="D72" s="152" t="str">
        <f t="shared" si="9"/>
        <v>0 </v>
      </c>
      <c r="E72" s="174">
        <v>0</v>
      </c>
      <c r="F72" s="176">
        <v>0</v>
      </c>
      <c r="G72" s="152" t="str">
        <f t="shared" si="10"/>
        <v>0 </v>
      </c>
      <c r="H72" s="172">
        <f>B72+E72</f>
        <v>0</v>
      </c>
      <c r="I72" s="172"/>
      <c r="J72" s="176">
        <f>C72+F72</f>
        <v>0</v>
      </c>
      <c r="K72" s="152" t="str">
        <f t="shared" si="11"/>
        <v>0 </v>
      </c>
      <c r="L72" s="104"/>
    </row>
    <row r="73" spans="1:12" s="10" customFormat="1" ht="26.25" customHeight="1">
      <c r="A73" s="169" t="s">
        <v>27</v>
      </c>
      <c r="B73" s="174">
        <v>9703</v>
      </c>
      <c r="C73" s="175">
        <v>399</v>
      </c>
      <c r="D73" s="152">
        <f t="shared" si="9"/>
        <v>4.112130268988973</v>
      </c>
      <c r="E73" s="174">
        <v>0</v>
      </c>
      <c r="F73" s="176">
        <v>0</v>
      </c>
      <c r="G73" s="152" t="str">
        <f t="shared" si="10"/>
        <v>0 </v>
      </c>
      <c r="H73" s="172">
        <v>9703</v>
      </c>
      <c r="I73" s="172"/>
      <c r="J73" s="176">
        <f>C73+F73</f>
        <v>399</v>
      </c>
      <c r="K73" s="152">
        <f t="shared" si="11"/>
        <v>4.112130268988973</v>
      </c>
      <c r="L73" s="104"/>
    </row>
    <row r="74" spans="1:12" s="10" customFormat="1" ht="24.75" customHeight="1">
      <c r="A74" s="169" t="s">
        <v>45</v>
      </c>
      <c r="B74" s="174">
        <v>355291</v>
      </c>
      <c r="C74" s="175">
        <v>129</v>
      </c>
      <c r="D74" s="152">
        <f t="shared" si="9"/>
        <v>0.03630826561888705</v>
      </c>
      <c r="E74" s="174">
        <v>13169</v>
      </c>
      <c r="F74" s="176">
        <v>732</v>
      </c>
      <c r="G74" s="152">
        <f t="shared" si="10"/>
        <v>5.558508618725795</v>
      </c>
      <c r="H74" s="172">
        <v>358541</v>
      </c>
      <c r="I74" s="172"/>
      <c r="J74" s="176">
        <f>C74+F74-I74</f>
        <v>861</v>
      </c>
      <c r="K74" s="152">
        <f t="shared" si="11"/>
        <v>0.24013990031823418</v>
      </c>
      <c r="L74" s="104"/>
    </row>
    <row r="75" spans="1:12" s="10" customFormat="1" ht="42.75" customHeight="1">
      <c r="A75" s="169" t="s">
        <v>34</v>
      </c>
      <c r="B75" s="174">
        <v>61902</v>
      </c>
      <c r="C75" s="175">
        <v>1236</v>
      </c>
      <c r="D75" s="152">
        <f t="shared" si="9"/>
        <v>1.9967044683532034</v>
      </c>
      <c r="E75" s="174">
        <v>15229</v>
      </c>
      <c r="F75" s="176">
        <v>1053</v>
      </c>
      <c r="G75" s="152">
        <f t="shared" si="10"/>
        <v>6.914439556110054</v>
      </c>
      <c r="H75" s="172">
        <v>77131</v>
      </c>
      <c r="I75" s="172"/>
      <c r="J75" s="176">
        <f>C75+F75</f>
        <v>2289</v>
      </c>
      <c r="K75" s="152">
        <f t="shared" si="11"/>
        <v>2.9676783653783825</v>
      </c>
      <c r="L75" s="104"/>
    </row>
    <row r="76" spans="1:12" s="10" customFormat="1" ht="42.75" customHeight="1">
      <c r="A76" s="167" t="s">
        <v>105</v>
      </c>
      <c r="B76" s="168">
        <f>B77+B78+B80+B81+B79</f>
        <v>87380</v>
      </c>
      <c r="C76" s="168">
        <f>C77+C78+C80+C81+C79</f>
        <v>1450</v>
      </c>
      <c r="D76" s="152">
        <f t="shared" si="9"/>
        <v>1.659418631265736</v>
      </c>
      <c r="E76" s="168">
        <f>E77+E78+E80+E81+E79</f>
        <v>76820</v>
      </c>
      <c r="F76" s="168">
        <f>F77+F78+F80+F81</f>
        <v>390</v>
      </c>
      <c r="G76" s="152">
        <f t="shared" si="10"/>
        <v>0.5076802915907316</v>
      </c>
      <c r="H76" s="168">
        <f>H77+H78+H80+H81+H79</f>
        <v>105457</v>
      </c>
      <c r="I76" s="168">
        <f>I77+I78+I80+I81+I79</f>
        <v>280</v>
      </c>
      <c r="J76" s="168">
        <f>J77+J78+J80+J81+J79</f>
        <v>1560</v>
      </c>
      <c r="K76" s="152">
        <f t="shared" si="11"/>
        <v>1.4792759134054638</v>
      </c>
      <c r="L76" s="104"/>
    </row>
    <row r="77" spans="1:12" s="10" customFormat="1" ht="30" customHeight="1">
      <c r="A77" s="169" t="s">
        <v>80</v>
      </c>
      <c r="B77" s="174">
        <v>290</v>
      </c>
      <c r="C77" s="175">
        <v>22</v>
      </c>
      <c r="D77" s="152">
        <f t="shared" si="9"/>
        <v>7.586206896551724</v>
      </c>
      <c r="E77" s="174">
        <v>0</v>
      </c>
      <c r="F77" s="176">
        <v>0</v>
      </c>
      <c r="G77" s="152" t="str">
        <f t="shared" si="10"/>
        <v>0 </v>
      </c>
      <c r="H77" s="172">
        <v>290</v>
      </c>
      <c r="I77" s="172"/>
      <c r="J77" s="173">
        <f>C77+F77</f>
        <v>22</v>
      </c>
      <c r="K77" s="152">
        <f t="shared" si="11"/>
        <v>7.586206896551724</v>
      </c>
      <c r="L77" s="104"/>
    </row>
    <row r="78" spans="1:12" s="10" customFormat="1" ht="39" customHeight="1" hidden="1">
      <c r="A78" s="169" t="s">
        <v>30</v>
      </c>
      <c r="B78" s="174"/>
      <c r="C78" s="175"/>
      <c r="D78" s="152" t="str">
        <f t="shared" si="9"/>
        <v>0 </v>
      </c>
      <c r="E78" s="174">
        <v>0</v>
      </c>
      <c r="F78" s="176">
        <v>0</v>
      </c>
      <c r="G78" s="152" t="str">
        <f t="shared" si="10"/>
        <v>0 </v>
      </c>
      <c r="H78" s="172">
        <f>B78+E78</f>
        <v>0</v>
      </c>
      <c r="I78" s="172"/>
      <c r="J78" s="173">
        <f>C78+F78</f>
        <v>0</v>
      </c>
      <c r="K78" s="152" t="str">
        <f t="shared" si="11"/>
        <v>0 </v>
      </c>
      <c r="L78" s="104"/>
    </row>
    <row r="79" spans="1:12" s="10" customFormat="1" ht="29.25" customHeight="1">
      <c r="A79" s="169" t="s">
        <v>30</v>
      </c>
      <c r="B79" s="174">
        <v>0</v>
      </c>
      <c r="C79" s="175">
        <v>0</v>
      </c>
      <c r="D79" s="152" t="str">
        <f t="shared" si="9"/>
        <v>0 </v>
      </c>
      <c r="E79" s="174">
        <v>0</v>
      </c>
      <c r="F79" s="176">
        <v>0</v>
      </c>
      <c r="G79" s="152" t="str">
        <f t="shared" si="10"/>
        <v>0 </v>
      </c>
      <c r="H79" s="172">
        <v>0</v>
      </c>
      <c r="I79" s="172"/>
      <c r="J79" s="173">
        <f>C79+F79</f>
        <v>0</v>
      </c>
      <c r="K79" s="152" t="str">
        <f t="shared" si="11"/>
        <v>0 </v>
      </c>
      <c r="L79" s="104"/>
    </row>
    <row r="80" spans="1:12" s="10" customFormat="1" ht="27" customHeight="1">
      <c r="A80" s="169" t="s">
        <v>71</v>
      </c>
      <c r="B80" s="174">
        <v>87090</v>
      </c>
      <c r="C80" s="175">
        <v>1428</v>
      </c>
      <c r="D80" s="152">
        <f t="shared" si="9"/>
        <v>1.6396830864622804</v>
      </c>
      <c r="E80" s="174">
        <v>76820</v>
      </c>
      <c r="F80" s="176">
        <v>390</v>
      </c>
      <c r="G80" s="152">
        <f t="shared" si="10"/>
        <v>0.5076802915907316</v>
      </c>
      <c r="H80" s="172">
        <v>105167</v>
      </c>
      <c r="I80" s="172">
        <v>280</v>
      </c>
      <c r="J80" s="173">
        <f>C80+F80-I80</f>
        <v>1538</v>
      </c>
      <c r="K80" s="152">
        <f t="shared" si="11"/>
        <v>1.4624359352268297</v>
      </c>
      <c r="L80" s="104"/>
    </row>
    <row r="81" spans="1:12" s="10" customFormat="1" ht="39" customHeight="1" hidden="1">
      <c r="A81" s="169" t="s">
        <v>72</v>
      </c>
      <c r="B81" s="174">
        <v>0</v>
      </c>
      <c r="C81" s="174">
        <v>0</v>
      </c>
      <c r="D81" s="152" t="str">
        <f t="shared" si="9"/>
        <v>0 </v>
      </c>
      <c r="E81" s="174">
        <v>0</v>
      </c>
      <c r="F81" s="172">
        <v>0</v>
      </c>
      <c r="G81" s="152" t="str">
        <f t="shared" si="10"/>
        <v>0 </v>
      </c>
      <c r="H81" s="172">
        <f>B81+E81</f>
        <v>0</v>
      </c>
      <c r="I81" s="172"/>
      <c r="J81" s="172">
        <f>C81+F81</f>
        <v>0</v>
      </c>
      <c r="K81" s="152" t="str">
        <f t="shared" si="11"/>
        <v>0 </v>
      </c>
      <c r="L81" s="104"/>
    </row>
    <row r="82" spans="1:12" s="10" customFormat="1" ht="25.5" customHeight="1">
      <c r="A82" s="167" t="s">
        <v>106</v>
      </c>
      <c r="B82" s="168">
        <f>B84+B83</f>
        <v>263</v>
      </c>
      <c r="C82" s="168">
        <f>C84</f>
        <v>0</v>
      </c>
      <c r="D82" s="152">
        <f t="shared" si="9"/>
        <v>0</v>
      </c>
      <c r="E82" s="168">
        <f>E84</f>
        <v>0</v>
      </c>
      <c r="F82" s="168">
        <f>F84</f>
        <v>0</v>
      </c>
      <c r="G82" s="152" t="str">
        <f t="shared" si="10"/>
        <v>0 </v>
      </c>
      <c r="H82" s="168">
        <f>H84+H83</f>
        <v>263</v>
      </c>
      <c r="I82" s="168">
        <f>I84</f>
        <v>0</v>
      </c>
      <c r="J82" s="168">
        <f>J84</f>
        <v>0</v>
      </c>
      <c r="K82" s="152">
        <f t="shared" si="11"/>
        <v>0</v>
      </c>
      <c r="L82" s="104"/>
    </row>
    <row r="83" spans="1:12" s="10" customFormat="1" ht="24" customHeight="1" hidden="1">
      <c r="A83" s="169" t="s">
        <v>93</v>
      </c>
      <c r="B83" s="170"/>
      <c r="C83" s="168">
        <v>0</v>
      </c>
      <c r="D83" s="152">
        <v>0</v>
      </c>
      <c r="E83" s="168">
        <v>0</v>
      </c>
      <c r="F83" s="168">
        <v>0</v>
      </c>
      <c r="G83" s="152">
        <v>0</v>
      </c>
      <c r="H83" s="168"/>
      <c r="I83" s="168"/>
      <c r="J83" s="168">
        <v>0</v>
      </c>
      <c r="K83" s="152"/>
      <c r="L83" s="104"/>
    </row>
    <row r="84" spans="1:12" s="10" customFormat="1" ht="42" customHeight="1">
      <c r="A84" s="169" t="s">
        <v>112</v>
      </c>
      <c r="B84" s="174">
        <v>263</v>
      </c>
      <c r="C84" s="174">
        <v>0</v>
      </c>
      <c r="D84" s="152">
        <f aca="true" t="shared" si="12" ref="D84:D129">IF(B84=0,"0 ",C84/B84*100)</f>
        <v>0</v>
      </c>
      <c r="E84" s="174">
        <v>0</v>
      </c>
      <c r="F84" s="172">
        <v>0</v>
      </c>
      <c r="G84" s="152" t="str">
        <f aca="true" t="shared" si="13" ref="G84:G122">IF(E84=0,"0 ",F84/E84*100)</f>
        <v>0 </v>
      </c>
      <c r="H84" s="172">
        <f>B84+E84</f>
        <v>263</v>
      </c>
      <c r="I84" s="172"/>
      <c r="J84" s="155">
        <f>C84+F84</f>
        <v>0</v>
      </c>
      <c r="K84" s="152">
        <f aca="true" t="shared" si="14" ref="K84:K129">IF(H84=0,"0 ",J84/H84*100)</f>
        <v>0</v>
      </c>
      <c r="L84" s="104"/>
    </row>
    <row r="85" spans="1:12" s="10" customFormat="1" ht="24.75" customHeight="1">
      <c r="A85" s="167" t="s">
        <v>49</v>
      </c>
      <c r="B85" s="177">
        <f>B86+B87+B90+B92+B93+B89</f>
        <v>625330</v>
      </c>
      <c r="C85" s="177">
        <f>C86+C87+C90+C92+C93+C89</f>
        <v>13590</v>
      </c>
      <c r="D85" s="152">
        <f t="shared" si="12"/>
        <v>2.1732525226680313</v>
      </c>
      <c r="E85" s="168">
        <f>E86+E87+E90+E92+E93</f>
        <v>285</v>
      </c>
      <c r="F85" s="168">
        <f>F86+F87+F90+F92+F93</f>
        <v>2</v>
      </c>
      <c r="G85" s="152">
        <f t="shared" si="13"/>
        <v>0.7017543859649122</v>
      </c>
      <c r="H85" s="168">
        <f>H86+H87+H90+H92+H93+H89</f>
        <v>625615</v>
      </c>
      <c r="I85" s="168">
        <f>I86+I87+I90+I92+I93+I89</f>
        <v>0</v>
      </c>
      <c r="J85" s="168">
        <f>J86+J87+J90+J92+J93+J89</f>
        <v>13592</v>
      </c>
      <c r="K85" s="152">
        <f t="shared" si="14"/>
        <v>2.1725821791357305</v>
      </c>
      <c r="L85" s="104"/>
    </row>
    <row r="86" spans="1:12" s="10" customFormat="1" ht="24.75" customHeight="1">
      <c r="A86" s="169" t="s">
        <v>9</v>
      </c>
      <c r="B86" s="174">
        <v>171036</v>
      </c>
      <c r="C86" s="175">
        <v>3518</v>
      </c>
      <c r="D86" s="152">
        <f t="shared" si="12"/>
        <v>2.056876914801562</v>
      </c>
      <c r="E86" s="174">
        <v>0</v>
      </c>
      <c r="F86" s="176">
        <v>0</v>
      </c>
      <c r="G86" s="152" t="str">
        <f t="shared" si="13"/>
        <v>0 </v>
      </c>
      <c r="H86" s="174">
        <v>171036</v>
      </c>
      <c r="I86" s="172"/>
      <c r="J86" s="173">
        <f>C86+F86</f>
        <v>3518</v>
      </c>
      <c r="K86" s="152">
        <f t="shared" si="14"/>
        <v>2.056876914801562</v>
      </c>
      <c r="L86" s="104"/>
    </row>
    <row r="87" spans="1:12" s="10" customFormat="1" ht="32.25" customHeight="1">
      <c r="A87" s="169" t="s">
        <v>10</v>
      </c>
      <c r="B87" s="174">
        <v>383324</v>
      </c>
      <c r="C87" s="175">
        <v>8795</v>
      </c>
      <c r="D87" s="152">
        <f t="shared" si="12"/>
        <v>2.29440368982897</v>
      </c>
      <c r="E87" s="174">
        <v>0</v>
      </c>
      <c r="F87" s="176">
        <v>0</v>
      </c>
      <c r="G87" s="152" t="str">
        <f t="shared" si="13"/>
        <v>0 </v>
      </c>
      <c r="H87" s="174">
        <v>383324</v>
      </c>
      <c r="I87" s="172"/>
      <c r="J87" s="173">
        <f>C87+F87</f>
        <v>8795</v>
      </c>
      <c r="K87" s="152">
        <f t="shared" si="14"/>
        <v>2.29440368982897</v>
      </c>
      <c r="L87" s="104"/>
    </row>
    <row r="88" spans="1:12" s="10" customFormat="1" ht="32.25" customHeight="1" hidden="1">
      <c r="A88" s="169" t="s">
        <v>21</v>
      </c>
      <c r="B88" s="174"/>
      <c r="C88" s="175"/>
      <c r="D88" s="152" t="str">
        <f t="shared" si="12"/>
        <v>0 </v>
      </c>
      <c r="E88" s="174"/>
      <c r="F88" s="176"/>
      <c r="G88" s="152" t="str">
        <f t="shared" si="13"/>
        <v>0 </v>
      </c>
      <c r="H88" s="174">
        <f>B88+E88</f>
        <v>0</v>
      </c>
      <c r="I88" s="172"/>
      <c r="J88" s="173">
        <f>C88+F88</f>
        <v>0</v>
      </c>
      <c r="K88" s="152" t="str">
        <f t="shared" si="14"/>
        <v>0 </v>
      </c>
      <c r="L88" s="104"/>
    </row>
    <row r="89" spans="1:12" s="10" customFormat="1" ht="32.25" customHeight="1">
      <c r="A89" s="169" t="s">
        <v>113</v>
      </c>
      <c r="B89" s="174">
        <v>37675</v>
      </c>
      <c r="C89" s="175">
        <v>741</v>
      </c>
      <c r="D89" s="152">
        <f t="shared" si="12"/>
        <v>1.966821499668215</v>
      </c>
      <c r="E89" s="174">
        <v>0</v>
      </c>
      <c r="F89" s="176">
        <v>0</v>
      </c>
      <c r="G89" s="152" t="str">
        <f t="shared" si="13"/>
        <v>0 </v>
      </c>
      <c r="H89" s="174">
        <v>37675</v>
      </c>
      <c r="I89" s="172"/>
      <c r="J89" s="173">
        <f>C89+F89</f>
        <v>741</v>
      </c>
      <c r="K89" s="152">
        <f t="shared" si="14"/>
        <v>1.966821499668215</v>
      </c>
      <c r="L89" s="104"/>
    </row>
    <row r="90" spans="1:12" s="10" customFormat="1" ht="60.75" customHeight="1">
      <c r="A90" s="169" t="s">
        <v>96</v>
      </c>
      <c r="B90" s="174">
        <v>1047</v>
      </c>
      <c r="C90" s="175">
        <v>0</v>
      </c>
      <c r="D90" s="152">
        <f t="shared" si="12"/>
        <v>0</v>
      </c>
      <c r="E90" s="174">
        <v>144</v>
      </c>
      <c r="F90" s="176">
        <v>2</v>
      </c>
      <c r="G90" s="152">
        <f t="shared" si="13"/>
        <v>1.3888888888888888</v>
      </c>
      <c r="H90" s="174">
        <v>1191</v>
      </c>
      <c r="I90" s="172"/>
      <c r="J90" s="173">
        <f>C90+F90-I90</f>
        <v>2</v>
      </c>
      <c r="K90" s="152">
        <f t="shared" si="14"/>
        <v>0.16792611251049538</v>
      </c>
      <c r="L90" s="104"/>
    </row>
    <row r="91" spans="1:12" s="10" customFormat="1" ht="6" customHeight="1" hidden="1">
      <c r="A91" s="169" t="s">
        <v>39</v>
      </c>
      <c r="B91" s="174">
        <v>0</v>
      </c>
      <c r="C91" s="175"/>
      <c r="D91" s="152" t="str">
        <f t="shared" si="12"/>
        <v>0 </v>
      </c>
      <c r="E91" s="174"/>
      <c r="F91" s="176"/>
      <c r="G91" s="152" t="str">
        <f t="shared" si="13"/>
        <v>0 </v>
      </c>
      <c r="H91" s="174">
        <f>B91+E91</f>
        <v>0</v>
      </c>
      <c r="I91" s="172"/>
      <c r="J91" s="173">
        <f>C91+F91</f>
        <v>0</v>
      </c>
      <c r="K91" s="152" t="str">
        <f t="shared" si="14"/>
        <v>0 </v>
      </c>
      <c r="L91" s="104"/>
    </row>
    <row r="92" spans="1:12" s="10" customFormat="1" ht="45" customHeight="1">
      <c r="A92" s="169" t="s">
        <v>20</v>
      </c>
      <c r="B92" s="174">
        <v>2075</v>
      </c>
      <c r="C92" s="175">
        <v>0</v>
      </c>
      <c r="D92" s="152">
        <f t="shared" si="12"/>
        <v>0</v>
      </c>
      <c r="E92" s="174">
        <v>141</v>
      </c>
      <c r="F92" s="176">
        <v>0</v>
      </c>
      <c r="G92" s="152">
        <f t="shared" si="13"/>
        <v>0</v>
      </c>
      <c r="H92" s="174">
        <v>2216</v>
      </c>
      <c r="I92" s="172"/>
      <c r="J92" s="173">
        <f>C92+F92-I92</f>
        <v>0</v>
      </c>
      <c r="K92" s="152">
        <f t="shared" si="14"/>
        <v>0</v>
      </c>
      <c r="L92" s="104"/>
    </row>
    <row r="93" spans="1:12" s="10" customFormat="1" ht="42" customHeight="1">
      <c r="A93" s="169" t="s">
        <v>29</v>
      </c>
      <c r="B93" s="174">
        <v>30173</v>
      </c>
      <c r="C93" s="175">
        <v>536</v>
      </c>
      <c r="D93" s="152">
        <f t="shared" si="12"/>
        <v>1.7764226295031982</v>
      </c>
      <c r="E93" s="174">
        <v>0</v>
      </c>
      <c r="F93" s="176">
        <v>0</v>
      </c>
      <c r="G93" s="152" t="str">
        <f t="shared" si="13"/>
        <v>0 </v>
      </c>
      <c r="H93" s="174">
        <v>30173</v>
      </c>
      <c r="I93" s="172"/>
      <c r="J93" s="173">
        <f>C93+F93</f>
        <v>536</v>
      </c>
      <c r="K93" s="152">
        <f t="shared" si="14"/>
        <v>1.7764226295031982</v>
      </c>
      <c r="L93" s="104"/>
    </row>
    <row r="94" spans="1:12" s="10" customFormat="1" ht="42" customHeight="1">
      <c r="A94" s="167" t="s">
        <v>97</v>
      </c>
      <c r="B94" s="168">
        <f>B95+B96+B97</f>
        <v>116580</v>
      </c>
      <c r="C94" s="168">
        <f>C95+C96+C97</f>
        <v>4128</v>
      </c>
      <c r="D94" s="152">
        <f t="shared" si="12"/>
        <v>3.540916109109624</v>
      </c>
      <c r="E94" s="168">
        <f>E95+E96+E97</f>
        <v>0</v>
      </c>
      <c r="F94" s="168">
        <f>F95+F96+F97</f>
        <v>0</v>
      </c>
      <c r="G94" s="152" t="str">
        <f t="shared" si="13"/>
        <v>0 </v>
      </c>
      <c r="H94" s="168">
        <f>H95+H96+H97</f>
        <v>116580</v>
      </c>
      <c r="I94" s="168">
        <f>I95+I96+I97</f>
        <v>0</v>
      </c>
      <c r="J94" s="168">
        <f>J95+J96+J97</f>
        <v>4128</v>
      </c>
      <c r="K94" s="152">
        <f t="shared" si="14"/>
        <v>3.540916109109624</v>
      </c>
      <c r="L94" s="104"/>
    </row>
    <row r="95" spans="1:12" s="10" customFormat="1" ht="24.75" customHeight="1">
      <c r="A95" s="169" t="s">
        <v>11</v>
      </c>
      <c r="B95" s="174">
        <v>85085</v>
      </c>
      <c r="C95" s="175">
        <v>3484</v>
      </c>
      <c r="D95" s="152">
        <f t="shared" si="12"/>
        <v>4.094728800611153</v>
      </c>
      <c r="E95" s="174">
        <v>0</v>
      </c>
      <c r="F95" s="176">
        <v>0</v>
      </c>
      <c r="G95" s="152" t="str">
        <f t="shared" si="13"/>
        <v>0 </v>
      </c>
      <c r="H95" s="172">
        <v>85085</v>
      </c>
      <c r="I95" s="172"/>
      <c r="J95" s="173">
        <f>C95+F95-I95</f>
        <v>3484</v>
      </c>
      <c r="K95" s="152">
        <f t="shared" si="14"/>
        <v>4.094728800611153</v>
      </c>
      <c r="L95" s="104"/>
    </row>
    <row r="96" spans="1:12" s="10" customFormat="1" ht="39" customHeight="1" hidden="1">
      <c r="A96" s="169" t="s">
        <v>12</v>
      </c>
      <c r="B96" s="174"/>
      <c r="C96" s="175">
        <v>0</v>
      </c>
      <c r="D96" s="152" t="str">
        <f t="shared" si="12"/>
        <v>0 </v>
      </c>
      <c r="E96" s="174">
        <v>0</v>
      </c>
      <c r="F96" s="176">
        <v>0</v>
      </c>
      <c r="G96" s="152" t="str">
        <f t="shared" si="13"/>
        <v>0 </v>
      </c>
      <c r="H96" s="172">
        <f>B96+E96</f>
        <v>0</v>
      </c>
      <c r="I96" s="172"/>
      <c r="J96" s="173">
        <f>C96+F96</f>
        <v>0</v>
      </c>
      <c r="K96" s="152" t="str">
        <f t="shared" si="14"/>
        <v>0 </v>
      </c>
      <c r="L96" s="104"/>
    </row>
    <row r="97" spans="1:12" s="10" customFormat="1" ht="52.5" customHeight="1">
      <c r="A97" s="169" t="s">
        <v>73</v>
      </c>
      <c r="B97" s="174">
        <v>31495</v>
      </c>
      <c r="C97" s="175">
        <v>644</v>
      </c>
      <c r="D97" s="152">
        <f t="shared" si="12"/>
        <v>2.0447690109541194</v>
      </c>
      <c r="E97" s="174">
        <v>0</v>
      </c>
      <c r="F97" s="176">
        <v>0</v>
      </c>
      <c r="G97" s="152" t="str">
        <f t="shared" si="13"/>
        <v>0 </v>
      </c>
      <c r="H97" s="172">
        <v>31495</v>
      </c>
      <c r="I97" s="172"/>
      <c r="J97" s="173">
        <f>C97+F97</f>
        <v>644</v>
      </c>
      <c r="K97" s="152">
        <f t="shared" si="14"/>
        <v>2.0447690109541194</v>
      </c>
      <c r="L97" s="104"/>
    </row>
    <row r="98" spans="1:12" s="10" customFormat="1" ht="25.5" customHeight="1" hidden="1">
      <c r="A98" s="167" t="s">
        <v>84</v>
      </c>
      <c r="B98" s="168">
        <f>B99+B100+B101+B102</f>
        <v>0</v>
      </c>
      <c r="C98" s="178">
        <f>C99+C100+C101+C102</f>
        <v>0</v>
      </c>
      <c r="D98" s="152" t="str">
        <f t="shared" si="12"/>
        <v>0 </v>
      </c>
      <c r="E98" s="168">
        <f>E99+E100+E101+E102</f>
        <v>0</v>
      </c>
      <c r="F98" s="168">
        <f>F99+F100+F101+F102</f>
        <v>0</v>
      </c>
      <c r="G98" s="152" t="str">
        <f t="shared" si="13"/>
        <v>0 </v>
      </c>
      <c r="H98" s="168">
        <f>H99+H100+H101+H102</f>
        <v>0</v>
      </c>
      <c r="I98" s="168"/>
      <c r="J98" s="168">
        <f>J99+J100+J101+J102</f>
        <v>0</v>
      </c>
      <c r="K98" s="152" t="str">
        <f t="shared" si="14"/>
        <v>0 </v>
      </c>
      <c r="L98" s="104"/>
    </row>
    <row r="99" spans="1:12" s="10" customFormat="1" ht="28.5" customHeight="1" hidden="1">
      <c r="A99" s="169" t="s">
        <v>7</v>
      </c>
      <c r="B99" s="174"/>
      <c r="C99" s="175">
        <v>0</v>
      </c>
      <c r="D99" s="152" t="str">
        <f t="shared" si="12"/>
        <v>0 </v>
      </c>
      <c r="E99" s="174">
        <v>0</v>
      </c>
      <c r="F99" s="172">
        <v>0</v>
      </c>
      <c r="G99" s="152" t="str">
        <f t="shared" si="13"/>
        <v>0 </v>
      </c>
      <c r="H99" s="172">
        <f>B99+E99</f>
        <v>0</v>
      </c>
      <c r="I99" s="172"/>
      <c r="J99" s="172">
        <f>C99+F99</f>
        <v>0</v>
      </c>
      <c r="K99" s="152" t="str">
        <f t="shared" si="14"/>
        <v>0 </v>
      </c>
      <c r="L99" s="104"/>
    </row>
    <row r="100" spans="1:12" s="10" customFormat="1" ht="36" customHeight="1" hidden="1">
      <c r="A100" s="169" t="s">
        <v>25</v>
      </c>
      <c r="B100" s="174">
        <v>0</v>
      </c>
      <c r="C100" s="175">
        <v>0</v>
      </c>
      <c r="D100" s="152" t="str">
        <f t="shared" si="12"/>
        <v>0 </v>
      </c>
      <c r="E100" s="174">
        <v>0</v>
      </c>
      <c r="F100" s="172">
        <v>0</v>
      </c>
      <c r="G100" s="152" t="str">
        <f t="shared" si="13"/>
        <v>0 </v>
      </c>
      <c r="H100" s="172">
        <f>B100+E100</f>
        <v>0</v>
      </c>
      <c r="I100" s="172"/>
      <c r="J100" s="172">
        <f>C100+F100</f>
        <v>0</v>
      </c>
      <c r="K100" s="152" t="str">
        <f t="shared" si="14"/>
        <v>0 </v>
      </c>
      <c r="L100" s="104"/>
    </row>
    <row r="101" spans="1:12" s="10" customFormat="1" ht="44.25" customHeight="1" hidden="1">
      <c r="A101" s="169" t="s">
        <v>44</v>
      </c>
      <c r="B101" s="174"/>
      <c r="C101" s="175">
        <v>0</v>
      </c>
      <c r="D101" s="152" t="str">
        <f t="shared" si="12"/>
        <v>0 </v>
      </c>
      <c r="E101" s="174">
        <v>0</v>
      </c>
      <c r="F101" s="172">
        <v>0</v>
      </c>
      <c r="G101" s="152" t="str">
        <f t="shared" si="13"/>
        <v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>0 </v>
      </c>
      <c r="L101" s="104"/>
    </row>
    <row r="102" spans="1:12" s="10" customFormat="1" ht="43.5" customHeight="1" hidden="1">
      <c r="A102" s="169" t="s">
        <v>81</v>
      </c>
      <c r="B102" s="174">
        <v>0</v>
      </c>
      <c r="C102" s="175">
        <v>0</v>
      </c>
      <c r="D102" s="152" t="str">
        <f t="shared" si="12"/>
        <v>0 </v>
      </c>
      <c r="E102" s="174">
        <v>0</v>
      </c>
      <c r="F102" s="176">
        <v>0</v>
      </c>
      <c r="G102" s="152" t="str">
        <f t="shared" si="13"/>
        <v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>0 </v>
      </c>
      <c r="L102" s="104"/>
    </row>
    <row r="103" spans="1:12" s="10" customFormat="1" ht="24.75" customHeight="1">
      <c r="A103" s="167" t="s">
        <v>50</v>
      </c>
      <c r="B103" s="168">
        <f>B104+B105+B106+B107+B108</f>
        <v>251642</v>
      </c>
      <c r="C103" s="168">
        <f>C104+C105+C106+C107+C108</f>
        <v>12862</v>
      </c>
      <c r="D103" s="152">
        <f t="shared" si="12"/>
        <v>5.111229445005206</v>
      </c>
      <c r="E103" s="168">
        <f>E104+E105+E106+E107+E108</f>
        <v>0</v>
      </c>
      <c r="F103" s="168">
        <f>F104+F105+F106+F107+F108</f>
        <v>0</v>
      </c>
      <c r="G103" s="152" t="str">
        <f t="shared" si="13"/>
        <v>0 </v>
      </c>
      <c r="H103" s="168">
        <f>H104+H105+H106+H107+H108</f>
        <v>251642</v>
      </c>
      <c r="I103" s="168">
        <f>I104+I105+I106+I107+I108</f>
        <v>0</v>
      </c>
      <c r="J103" s="168">
        <f>J104+J105+J106+J107+J108</f>
        <v>12862</v>
      </c>
      <c r="K103" s="152">
        <f t="shared" si="14"/>
        <v>5.111229445005206</v>
      </c>
      <c r="L103" s="104"/>
    </row>
    <row r="104" spans="1:12" s="10" customFormat="1" ht="25.5" customHeight="1">
      <c r="A104" s="169" t="s">
        <v>13</v>
      </c>
      <c r="B104" s="174">
        <v>12096</v>
      </c>
      <c r="C104" s="175">
        <v>987</v>
      </c>
      <c r="D104" s="152">
        <f t="shared" si="12"/>
        <v>8.159722222222223</v>
      </c>
      <c r="E104" s="174">
        <v>0</v>
      </c>
      <c r="F104" s="176">
        <v>0</v>
      </c>
      <c r="G104" s="152" t="str">
        <f t="shared" si="13"/>
        <v>0 </v>
      </c>
      <c r="H104" s="172">
        <f>B104</f>
        <v>12096</v>
      </c>
      <c r="I104" s="172"/>
      <c r="J104" s="173">
        <f>C104+F104</f>
        <v>987</v>
      </c>
      <c r="K104" s="152">
        <f t="shared" si="14"/>
        <v>8.159722222222223</v>
      </c>
      <c r="L104" s="104"/>
    </row>
    <row r="105" spans="1:12" s="10" customFormat="1" ht="45" customHeight="1">
      <c r="A105" s="169" t="s">
        <v>33</v>
      </c>
      <c r="B105" s="174">
        <v>62723</v>
      </c>
      <c r="C105" s="175">
        <v>5198</v>
      </c>
      <c r="D105" s="152">
        <f t="shared" si="12"/>
        <v>8.28723115922389</v>
      </c>
      <c r="E105" s="174">
        <v>0</v>
      </c>
      <c r="F105" s="176">
        <v>0</v>
      </c>
      <c r="G105" s="152" t="str">
        <f t="shared" si="13"/>
        <v>0 </v>
      </c>
      <c r="H105" s="172">
        <f>B105</f>
        <v>62723</v>
      </c>
      <c r="I105" s="172"/>
      <c r="J105" s="173">
        <f>C105+F105</f>
        <v>5198</v>
      </c>
      <c r="K105" s="152">
        <f t="shared" si="14"/>
        <v>8.28723115922389</v>
      </c>
      <c r="L105" s="104"/>
    </row>
    <row r="106" spans="1:12" s="10" customFormat="1" ht="42.75" customHeight="1">
      <c r="A106" s="169" t="s">
        <v>31</v>
      </c>
      <c r="B106" s="174">
        <v>116912</v>
      </c>
      <c r="C106" s="175">
        <v>5687</v>
      </c>
      <c r="D106" s="152">
        <f t="shared" si="12"/>
        <v>4.864342411386342</v>
      </c>
      <c r="E106" s="174">
        <v>0</v>
      </c>
      <c r="F106" s="176">
        <v>0</v>
      </c>
      <c r="G106" s="152" t="str">
        <f t="shared" si="13"/>
        <v>0 </v>
      </c>
      <c r="H106" s="172">
        <f>B106+E106</f>
        <v>116912</v>
      </c>
      <c r="I106" s="172"/>
      <c r="J106" s="173">
        <f>C106+F106</f>
        <v>5687</v>
      </c>
      <c r="K106" s="152">
        <f t="shared" si="14"/>
        <v>4.864342411386342</v>
      </c>
      <c r="L106" s="104"/>
    </row>
    <row r="107" spans="1:12" s="10" customFormat="1" ht="21" customHeight="1">
      <c r="A107" s="169" t="s">
        <v>58</v>
      </c>
      <c r="B107" s="174">
        <v>46817</v>
      </c>
      <c r="C107" s="175">
        <v>778</v>
      </c>
      <c r="D107" s="152">
        <f t="shared" si="12"/>
        <v>1.6617895209005276</v>
      </c>
      <c r="E107" s="174">
        <v>0</v>
      </c>
      <c r="F107" s="176">
        <v>0</v>
      </c>
      <c r="G107" s="152" t="str">
        <f t="shared" si="13"/>
        <v>0 </v>
      </c>
      <c r="H107" s="172">
        <f>B107+E107</f>
        <v>46817</v>
      </c>
      <c r="I107" s="172"/>
      <c r="J107" s="173">
        <f>C107+F107</f>
        <v>778</v>
      </c>
      <c r="K107" s="152">
        <f t="shared" si="14"/>
        <v>1.6617895209005276</v>
      </c>
      <c r="L107" s="104"/>
    </row>
    <row r="108" spans="1:12" s="10" customFormat="1" ht="44.25" customHeight="1">
      <c r="A108" s="169" t="s">
        <v>32</v>
      </c>
      <c r="B108" s="174">
        <v>13094</v>
      </c>
      <c r="C108" s="179">
        <v>212</v>
      </c>
      <c r="D108" s="152">
        <f t="shared" si="12"/>
        <v>1.6190621658775013</v>
      </c>
      <c r="E108" s="174">
        <v>0</v>
      </c>
      <c r="F108" s="176">
        <v>0</v>
      </c>
      <c r="G108" s="152" t="str">
        <f t="shared" si="13"/>
        <v>0 </v>
      </c>
      <c r="H108" s="172">
        <f>B108+E108</f>
        <v>13094</v>
      </c>
      <c r="I108" s="172"/>
      <c r="J108" s="173">
        <f>C108+F108</f>
        <v>212</v>
      </c>
      <c r="K108" s="152">
        <f t="shared" si="14"/>
        <v>1.6190621658775013</v>
      </c>
      <c r="L108" s="104"/>
    </row>
    <row r="109" spans="1:14" s="10" customFormat="1" ht="44.25" customHeight="1">
      <c r="A109" s="180" t="s">
        <v>59</v>
      </c>
      <c r="B109" s="177">
        <f>B110+B111+B112</f>
        <v>38317</v>
      </c>
      <c r="C109" s="177">
        <f>C110+C111+C112</f>
        <v>835</v>
      </c>
      <c r="D109" s="152">
        <f t="shared" si="12"/>
        <v>2.1791893937416815</v>
      </c>
      <c r="E109" s="177">
        <f>E110+E111+E112</f>
        <v>0</v>
      </c>
      <c r="F109" s="177">
        <f>F110+F111+F112</f>
        <v>0</v>
      </c>
      <c r="G109" s="152" t="str">
        <f t="shared" si="13"/>
        <v>0 </v>
      </c>
      <c r="H109" s="177">
        <f>H110+H111+H112</f>
        <v>38317</v>
      </c>
      <c r="I109" s="177">
        <f>I110+I111+I112</f>
        <v>0</v>
      </c>
      <c r="J109" s="177">
        <f>J110+J111+J112</f>
        <v>835</v>
      </c>
      <c r="K109" s="152">
        <f t="shared" si="14"/>
        <v>2.1791893937416815</v>
      </c>
      <c r="L109" s="104"/>
      <c r="N109" s="89"/>
    </row>
    <row r="110" spans="1:12" s="10" customFormat="1" ht="22.5" customHeight="1">
      <c r="A110" s="169" t="s">
        <v>60</v>
      </c>
      <c r="B110" s="174">
        <v>24061</v>
      </c>
      <c r="C110" s="179">
        <v>423</v>
      </c>
      <c r="D110" s="152">
        <f t="shared" si="12"/>
        <v>1.7580316695066704</v>
      </c>
      <c r="E110" s="174">
        <v>0</v>
      </c>
      <c r="F110" s="172">
        <v>0</v>
      </c>
      <c r="G110" s="152" t="str">
        <f t="shared" si="13"/>
        <v>0 </v>
      </c>
      <c r="H110" s="172">
        <f>B110+E110</f>
        <v>24061</v>
      </c>
      <c r="I110" s="172"/>
      <c r="J110" s="173">
        <f>C110+F110</f>
        <v>423</v>
      </c>
      <c r="K110" s="152">
        <f t="shared" si="14"/>
        <v>1.7580316695066704</v>
      </c>
      <c r="L110" s="104"/>
    </row>
    <row r="111" spans="1:12" s="10" customFormat="1" ht="22.5" customHeight="1">
      <c r="A111" s="169" t="s">
        <v>61</v>
      </c>
      <c r="B111" s="174">
        <v>13887</v>
      </c>
      <c r="C111" s="179">
        <v>381</v>
      </c>
      <c r="D111" s="152">
        <f t="shared" si="12"/>
        <v>2.7435731259451286</v>
      </c>
      <c r="E111" s="174">
        <v>0</v>
      </c>
      <c r="F111" s="172">
        <v>0</v>
      </c>
      <c r="G111" s="152" t="str">
        <f t="shared" si="13"/>
        <v>0 </v>
      </c>
      <c r="H111" s="172">
        <f>B111+E111</f>
        <v>13887</v>
      </c>
      <c r="I111" s="172"/>
      <c r="J111" s="173">
        <f>C111+F111</f>
        <v>381</v>
      </c>
      <c r="K111" s="152">
        <f t="shared" si="14"/>
        <v>2.7435731259451286</v>
      </c>
      <c r="L111" s="104"/>
    </row>
    <row r="112" spans="1:12" s="10" customFormat="1" ht="45.75" customHeight="1">
      <c r="A112" s="169" t="s">
        <v>77</v>
      </c>
      <c r="B112" s="174">
        <v>369</v>
      </c>
      <c r="C112" s="179">
        <v>31</v>
      </c>
      <c r="D112" s="152">
        <f t="shared" si="12"/>
        <v>8.401084010840108</v>
      </c>
      <c r="E112" s="174">
        <v>0</v>
      </c>
      <c r="F112" s="172">
        <v>0</v>
      </c>
      <c r="G112" s="152" t="str">
        <f t="shared" si="13"/>
        <v>0 </v>
      </c>
      <c r="H112" s="172">
        <v>369</v>
      </c>
      <c r="I112" s="172"/>
      <c r="J112" s="173">
        <f aca="true" t="shared" si="15" ref="J112:J118">C112+F112</f>
        <v>31</v>
      </c>
      <c r="K112" s="152">
        <f t="shared" si="14"/>
        <v>8.401084010840108</v>
      </c>
      <c r="L112" s="104"/>
    </row>
    <row r="113" spans="1:12" s="10" customFormat="1" ht="39" customHeight="1" hidden="1">
      <c r="A113" s="180" t="s">
        <v>65</v>
      </c>
      <c r="B113" s="177">
        <f>B114+B115</f>
        <v>0</v>
      </c>
      <c r="C113" s="181"/>
      <c r="D113" s="152" t="str">
        <f t="shared" si="12"/>
        <v>0 </v>
      </c>
      <c r="E113" s="177">
        <f>E114+E115</f>
        <v>0</v>
      </c>
      <c r="F113" s="182">
        <f>F114+F115</f>
        <v>0</v>
      </c>
      <c r="G113" s="152" t="str">
        <f t="shared" si="13"/>
        <v>0 </v>
      </c>
      <c r="H113" s="172">
        <f aca="true" t="shared" si="16" ref="H113:H118">B113+E113</f>
        <v>0</v>
      </c>
      <c r="I113" s="182"/>
      <c r="J113" s="173">
        <f t="shared" si="15"/>
        <v>0</v>
      </c>
      <c r="K113" s="152" t="str">
        <f t="shared" si="14"/>
        <v>0 </v>
      </c>
      <c r="L113" s="104"/>
    </row>
    <row r="114" spans="1:12" s="10" customFormat="1" ht="39" customHeight="1" hidden="1">
      <c r="A114" s="169" t="s">
        <v>66</v>
      </c>
      <c r="B114" s="174"/>
      <c r="C114" s="179"/>
      <c r="D114" s="152" t="str">
        <f t="shared" si="12"/>
        <v>0 </v>
      </c>
      <c r="E114" s="174">
        <v>0</v>
      </c>
      <c r="F114" s="172">
        <v>0</v>
      </c>
      <c r="G114" s="152" t="str">
        <f t="shared" si="13"/>
        <v>0 </v>
      </c>
      <c r="H114" s="172">
        <f t="shared" si="16"/>
        <v>0</v>
      </c>
      <c r="I114" s="172"/>
      <c r="J114" s="173">
        <f t="shared" si="15"/>
        <v>0</v>
      </c>
      <c r="K114" s="152" t="str">
        <f t="shared" si="14"/>
        <v>0 </v>
      </c>
      <c r="L114" s="104"/>
    </row>
    <row r="115" spans="1:12" s="10" customFormat="1" ht="39" customHeight="1" hidden="1">
      <c r="A115" s="169" t="s">
        <v>67</v>
      </c>
      <c r="B115" s="174">
        <v>0</v>
      </c>
      <c r="C115" s="179"/>
      <c r="D115" s="152" t="str">
        <f t="shared" si="12"/>
        <v>0 </v>
      </c>
      <c r="E115" s="174">
        <v>0</v>
      </c>
      <c r="F115" s="172">
        <v>0</v>
      </c>
      <c r="G115" s="152" t="str">
        <f t="shared" si="13"/>
        <v>0 </v>
      </c>
      <c r="H115" s="172">
        <f t="shared" si="16"/>
        <v>0</v>
      </c>
      <c r="I115" s="172"/>
      <c r="J115" s="173">
        <f t="shared" si="15"/>
        <v>0</v>
      </c>
      <c r="K115" s="152" t="str">
        <f t="shared" si="14"/>
        <v>0 </v>
      </c>
      <c r="L115" s="104"/>
    </row>
    <row r="116" spans="1:12" s="10" customFormat="1" ht="39" customHeight="1" hidden="1">
      <c r="A116" s="169" t="s">
        <v>68</v>
      </c>
      <c r="B116" s="174">
        <v>0</v>
      </c>
      <c r="C116" s="179"/>
      <c r="D116" s="152" t="str">
        <f t="shared" si="12"/>
        <v>0 </v>
      </c>
      <c r="E116" s="174">
        <v>0</v>
      </c>
      <c r="F116" s="172">
        <v>0</v>
      </c>
      <c r="G116" s="152" t="str">
        <f t="shared" si="13"/>
        <v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>0 </v>
      </c>
      <c r="L116" s="104"/>
    </row>
    <row r="117" spans="1:12" s="10" customFormat="1" ht="39" customHeight="1" hidden="1">
      <c r="A117" s="169" t="s">
        <v>77</v>
      </c>
      <c r="B117" s="174"/>
      <c r="C117" s="179">
        <v>0</v>
      </c>
      <c r="D117" s="152" t="str">
        <f t="shared" si="12"/>
        <v>0 </v>
      </c>
      <c r="E117" s="174">
        <v>0</v>
      </c>
      <c r="F117" s="172">
        <v>0</v>
      </c>
      <c r="G117" s="152" t="str">
        <f t="shared" si="13"/>
        <v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>0 </v>
      </c>
      <c r="L117" s="104"/>
    </row>
    <row r="118" spans="1:12" s="10" customFormat="1" ht="30.75" customHeight="1" hidden="1">
      <c r="A118" s="169" t="s">
        <v>119</v>
      </c>
      <c r="B118" s="174"/>
      <c r="C118" s="179"/>
      <c r="D118" s="152" t="str">
        <f t="shared" si="12"/>
        <v>0 </v>
      </c>
      <c r="E118" s="174">
        <v>0</v>
      </c>
      <c r="F118" s="172">
        <v>0</v>
      </c>
      <c r="G118" s="152" t="str">
        <f t="shared" si="13"/>
        <v>0 </v>
      </c>
      <c r="H118" s="172">
        <f t="shared" si="16"/>
        <v>0</v>
      </c>
      <c r="I118" s="172"/>
      <c r="J118" s="173">
        <f t="shared" si="15"/>
        <v>0</v>
      </c>
      <c r="K118" s="152"/>
      <c r="L118" s="104"/>
    </row>
    <row r="119" spans="1:12" s="10" customFormat="1" ht="42" customHeight="1">
      <c r="A119" s="180" t="s">
        <v>65</v>
      </c>
      <c r="B119" s="168">
        <f>B120+B122</f>
        <v>1200</v>
      </c>
      <c r="C119" s="168">
        <f>C120+C122</f>
        <v>322</v>
      </c>
      <c r="D119" s="152">
        <f t="shared" si="12"/>
        <v>26.833333333333332</v>
      </c>
      <c r="E119" s="168">
        <f>E121+E120</f>
        <v>0</v>
      </c>
      <c r="F119" s="168">
        <f>F121+F120+F122</f>
        <v>0</v>
      </c>
      <c r="G119" s="152" t="str">
        <f t="shared" si="13"/>
        <v>0 </v>
      </c>
      <c r="H119" s="168">
        <f>H120+H122</f>
        <v>1200</v>
      </c>
      <c r="I119" s="168">
        <f>I121+I120+I122</f>
        <v>0</v>
      </c>
      <c r="J119" s="168">
        <f>J121+J120+J122</f>
        <v>322</v>
      </c>
      <c r="K119" s="152">
        <f t="shared" si="14"/>
        <v>26.833333333333332</v>
      </c>
      <c r="L119" s="104"/>
    </row>
    <row r="120" spans="1:12" s="10" customFormat="1" ht="24.75" customHeight="1">
      <c r="A120" s="169" t="s">
        <v>66</v>
      </c>
      <c r="B120" s="170">
        <v>150</v>
      </c>
      <c r="C120" s="171">
        <v>0</v>
      </c>
      <c r="D120" s="152">
        <f t="shared" si="12"/>
        <v>0</v>
      </c>
      <c r="E120" s="170">
        <v>0</v>
      </c>
      <c r="F120" s="170">
        <v>0</v>
      </c>
      <c r="G120" s="152" t="str">
        <f t="shared" si="13"/>
        <v>0 </v>
      </c>
      <c r="H120" s="172">
        <f>B120+E120</f>
        <v>150</v>
      </c>
      <c r="I120" s="172"/>
      <c r="J120" s="173">
        <f>C120+F120</f>
        <v>0</v>
      </c>
      <c r="K120" s="152">
        <f t="shared" si="14"/>
        <v>0</v>
      </c>
      <c r="L120" s="104"/>
    </row>
    <row r="121" spans="1:12" s="10" customFormat="1" ht="39" customHeight="1" hidden="1">
      <c r="A121" s="169" t="s">
        <v>67</v>
      </c>
      <c r="B121" s="174"/>
      <c r="C121" s="179">
        <v>0</v>
      </c>
      <c r="D121" s="152" t="str">
        <f t="shared" si="12"/>
        <v>0 </v>
      </c>
      <c r="E121" s="174">
        <v>0</v>
      </c>
      <c r="F121" s="172">
        <v>0</v>
      </c>
      <c r="G121" s="152" t="str">
        <f t="shared" si="13"/>
        <v>0 </v>
      </c>
      <c r="H121" s="172">
        <f>B121+E121</f>
        <v>0</v>
      </c>
      <c r="I121" s="172"/>
      <c r="J121" s="173">
        <f>C121+F121</f>
        <v>0</v>
      </c>
      <c r="K121" s="152" t="str">
        <f t="shared" si="14"/>
        <v>0 </v>
      </c>
      <c r="L121" s="104"/>
    </row>
    <row r="122" spans="1:12" s="10" customFormat="1" ht="48.75" customHeight="1">
      <c r="A122" s="169" t="s">
        <v>67</v>
      </c>
      <c r="B122" s="174">
        <v>1050</v>
      </c>
      <c r="C122" s="179">
        <v>322</v>
      </c>
      <c r="D122" s="152">
        <f t="shared" si="12"/>
        <v>30.666666666666664</v>
      </c>
      <c r="E122" s="174">
        <v>0</v>
      </c>
      <c r="F122" s="172">
        <v>0</v>
      </c>
      <c r="G122" s="152" t="str">
        <f t="shared" si="13"/>
        <v>0 </v>
      </c>
      <c r="H122" s="172">
        <f>B122+E122</f>
        <v>1050</v>
      </c>
      <c r="I122" s="172"/>
      <c r="J122" s="173">
        <f>C122+F122</f>
        <v>322</v>
      </c>
      <c r="K122" s="152">
        <f t="shared" si="14"/>
        <v>30.666666666666664</v>
      </c>
      <c r="L122" s="104"/>
    </row>
    <row r="123" spans="1:12" s="87" customFormat="1" ht="39" customHeight="1" hidden="1">
      <c r="A123" s="180" t="s">
        <v>98</v>
      </c>
      <c r="B123" s="177">
        <f>B124</f>
        <v>0</v>
      </c>
      <c r="C123" s="177">
        <f>C124</f>
        <v>0</v>
      </c>
      <c r="D123" s="152" t="str">
        <f t="shared" si="12"/>
        <v>0 </v>
      </c>
      <c r="E123" s="177">
        <f aca="true" t="shared" si="17" ref="E123:J123">E124</f>
        <v>0</v>
      </c>
      <c r="F123" s="177">
        <f t="shared" si="17"/>
        <v>0</v>
      </c>
      <c r="G123" s="177" t="str">
        <f t="shared" si="17"/>
        <v>0 </v>
      </c>
      <c r="H123" s="177">
        <f t="shared" si="17"/>
        <v>0</v>
      </c>
      <c r="I123" s="177">
        <f t="shared" si="17"/>
        <v>0</v>
      </c>
      <c r="J123" s="183">
        <f t="shared" si="17"/>
        <v>0</v>
      </c>
      <c r="K123" s="152" t="str">
        <f t="shared" si="14"/>
        <v>0 </v>
      </c>
      <c r="L123" s="104"/>
    </row>
    <row r="124" spans="1:12" s="10" customFormat="1" ht="39" customHeight="1" hidden="1">
      <c r="A124" s="169" t="s">
        <v>98</v>
      </c>
      <c r="B124" s="174">
        <v>0</v>
      </c>
      <c r="C124" s="184">
        <v>0</v>
      </c>
      <c r="D124" s="152" t="str">
        <f t="shared" si="12"/>
        <v>0 </v>
      </c>
      <c r="E124" s="174">
        <v>0</v>
      </c>
      <c r="F124" s="172">
        <v>0</v>
      </c>
      <c r="G124" s="174" t="str">
        <f>G125</f>
        <v>0 </v>
      </c>
      <c r="H124" s="172">
        <f>B124+E124</f>
        <v>0</v>
      </c>
      <c r="I124" s="172">
        <f>C124+F124</f>
        <v>0</v>
      </c>
      <c r="J124" s="176">
        <f>D124+G124</f>
        <v>0</v>
      </c>
      <c r="K124" s="152" t="str">
        <f t="shared" si="14"/>
        <v>0 </v>
      </c>
      <c r="L124" s="104"/>
    </row>
    <row r="125" spans="1:12" s="10" customFormat="1" ht="39" customHeight="1">
      <c r="A125" s="167" t="s">
        <v>51</v>
      </c>
      <c r="B125" s="168">
        <f>B126+B127+B128</f>
        <v>29691</v>
      </c>
      <c r="C125" s="168">
        <f>C126+C127+C128</f>
        <v>2127</v>
      </c>
      <c r="D125" s="152">
        <f t="shared" si="12"/>
        <v>7.163787006163484</v>
      </c>
      <c r="E125" s="168">
        <f>E126+E127+E128</f>
        <v>0</v>
      </c>
      <c r="F125" s="168">
        <f>F126+F127+F128</f>
        <v>0</v>
      </c>
      <c r="G125" s="152" t="str">
        <f>IF(E125=0,"0 ",F125/E125*100)</f>
        <v>0 </v>
      </c>
      <c r="H125" s="168">
        <f>H126+H127+H128</f>
        <v>0</v>
      </c>
      <c r="I125" s="168">
        <f>I126+I127+I128</f>
        <v>2127</v>
      </c>
      <c r="J125" s="178">
        <f>J126+J127+J128</f>
        <v>0</v>
      </c>
      <c r="K125" s="152" t="str">
        <f t="shared" si="14"/>
        <v>0 </v>
      </c>
      <c r="L125" s="104"/>
    </row>
    <row r="126" spans="1:12" s="10" customFormat="1" ht="66.75" customHeight="1">
      <c r="A126" s="169" t="s">
        <v>62</v>
      </c>
      <c r="B126" s="174">
        <v>29691</v>
      </c>
      <c r="C126" s="179">
        <v>2127</v>
      </c>
      <c r="D126" s="152">
        <f t="shared" si="12"/>
        <v>7.163787006163484</v>
      </c>
      <c r="E126" s="174">
        <v>0</v>
      </c>
      <c r="F126" s="172">
        <v>0</v>
      </c>
      <c r="G126" s="152" t="str">
        <f>IF(E126=0,"0 ",F126/E126*100)</f>
        <v>0 </v>
      </c>
      <c r="H126" s="172">
        <v>0</v>
      </c>
      <c r="I126" s="172">
        <v>2127</v>
      </c>
      <c r="J126" s="173">
        <v>0</v>
      </c>
      <c r="K126" s="152" t="str">
        <f t="shared" si="14"/>
        <v>0 </v>
      </c>
      <c r="L126" s="104"/>
    </row>
    <row r="127" spans="1:12" s="10" customFormat="1" ht="28.5" customHeight="1" hidden="1">
      <c r="A127" s="169" t="s">
        <v>64</v>
      </c>
      <c r="B127" s="174">
        <v>0</v>
      </c>
      <c r="C127" s="184">
        <v>0</v>
      </c>
      <c r="D127" s="152" t="str">
        <f t="shared" si="12"/>
        <v>0 </v>
      </c>
      <c r="E127" s="174">
        <v>0</v>
      </c>
      <c r="F127" s="172">
        <v>0</v>
      </c>
      <c r="G127" s="152" t="str">
        <f>IF(E127=0,"0 ",F127/E127*100)</f>
        <v>0 </v>
      </c>
      <c r="H127" s="172">
        <v>0</v>
      </c>
      <c r="I127" s="172"/>
      <c r="J127" s="172">
        <f>C127+F127</f>
        <v>0</v>
      </c>
      <c r="K127" s="152" t="str">
        <f t="shared" si="14"/>
        <v>0 </v>
      </c>
      <c r="L127" s="104"/>
    </row>
    <row r="128" spans="1:12" s="10" customFormat="1" ht="27.75" customHeight="1" hidden="1">
      <c r="A128" s="169" t="s">
        <v>63</v>
      </c>
      <c r="B128" s="174">
        <v>0</v>
      </c>
      <c r="C128" s="184">
        <v>0</v>
      </c>
      <c r="D128" s="152" t="str">
        <f t="shared" si="12"/>
        <v>0 </v>
      </c>
      <c r="E128" s="184">
        <v>0</v>
      </c>
      <c r="F128" s="172">
        <v>0</v>
      </c>
      <c r="G128" s="152" t="str">
        <f>IF(E128=0,"0 ",F128/E128*100)</f>
        <v>0 </v>
      </c>
      <c r="H128" s="172">
        <f>B128+E128</f>
        <v>0</v>
      </c>
      <c r="I128" s="172"/>
      <c r="J128" s="172">
        <f>C128+F128</f>
        <v>0</v>
      </c>
      <c r="K128" s="152" t="str">
        <f t="shared" si="14"/>
        <v>0 </v>
      </c>
      <c r="L128" s="104"/>
    </row>
    <row r="129" spans="1:14" s="10" customFormat="1" ht="36" customHeight="1">
      <c r="A129" s="180" t="s">
        <v>4</v>
      </c>
      <c r="B129" s="182">
        <f>B52+B60+B63+B68+B76+B82+B85+B94+B98+B103+B109+B119+B125+B123</f>
        <v>1663285</v>
      </c>
      <c r="C129" s="182">
        <f>C52+C60+C63+C68+C76+C82+C85+C94+C98+C103+C109+C119+C125+C123</f>
        <v>38843</v>
      </c>
      <c r="D129" s="152">
        <f t="shared" si="12"/>
        <v>2.3353183609543766</v>
      </c>
      <c r="E129" s="182">
        <f>E52+E60+E63+E68+E76+E82+E85+E94+E98+E103+E109+E119+E125+E123</f>
        <v>147926</v>
      </c>
      <c r="F129" s="182">
        <f>F52+F60+F63+F68+F76+F82+F85+F94+F98+F103+F109+F119+F125+F123</f>
        <v>4468</v>
      </c>
      <c r="G129" s="152">
        <f>IF(E129=0,"0 ",F129/E129*100)</f>
        <v>3.0204291334856617</v>
      </c>
      <c r="H129" s="182">
        <f>H52+H60+H63+H68+H76+H82+H85+H94+H98+H103+H109+H119+H125+H123</f>
        <v>1710947</v>
      </c>
      <c r="I129" s="182">
        <f>I52+I60+I63+I68+I76+I82+I85+I94+I98+I103+I109+I119+I125+I123+I66</f>
        <v>2407</v>
      </c>
      <c r="J129" s="182">
        <f>J52+J60+J63+J68+J76+J82+J85+J94+J98+J103+J109+J119+J125+J123</f>
        <v>40904</v>
      </c>
      <c r="K129" s="152">
        <f t="shared" si="14"/>
        <v>2.3907227985437305</v>
      </c>
      <c r="L129" s="104"/>
      <c r="N129" s="104"/>
    </row>
    <row r="130" spans="1:11" s="34" customFormat="1" ht="29.25" customHeight="1">
      <c r="A130" s="191" t="s">
        <v>124</v>
      </c>
      <c r="B130" s="166">
        <f>B48-B129</f>
        <v>-5000</v>
      </c>
      <c r="C130" s="166">
        <f>C48-C129</f>
        <v>21917</v>
      </c>
      <c r="D130" s="166"/>
      <c r="E130" s="166">
        <f>E48-E129</f>
        <v>0</v>
      </c>
      <c r="F130" s="166">
        <f>F48-F129</f>
        <v>-1058</v>
      </c>
      <c r="G130" s="166"/>
      <c r="H130" s="166">
        <f>B130+E130</f>
        <v>-5000</v>
      </c>
      <c r="I130" s="166">
        <f>I48-I129</f>
        <v>-2407</v>
      </c>
      <c r="J130" s="166">
        <f>J48-J129</f>
        <v>20859</v>
      </c>
      <c r="K130" s="166"/>
    </row>
    <row r="131" spans="1:11" s="34" customFormat="1" ht="12" customHeight="1">
      <c r="A131" s="136"/>
      <c r="B131" s="136"/>
      <c r="C131" s="136"/>
      <c r="D131" s="136"/>
      <c r="E131" s="136"/>
      <c r="F131" s="137"/>
      <c r="G131" s="137"/>
      <c r="H131" s="137"/>
      <c r="I131" s="137"/>
      <c r="J131" s="138"/>
      <c r="K131" s="138"/>
    </row>
    <row r="132" spans="1:13" s="10" customFormat="1" ht="69.75" customHeight="1">
      <c r="A132" s="185" t="s">
        <v>109</v>
      </c>
      <c r="B132" s="186"/>
      <c r="C132" s="186"/>
      <c r="D132" s="187"/>
      <c r="E132" s="188"/>
      <c r="F132" s="189"/>
      <c r="G132" s="190"/>
      <c r="H132" s="189" t="s">
        <v>108</v>
      </c>
      <c r="I132" s="139"/>
      <c r="J132" s="140"/>
      <c r="K132" s="141" t="s">
        <v>94</v>
      </c>
      <c r="L132" s="104"/>
      <c r="M132" s="134"/>
    </row>
    <row r="133" spans="1:11" s="10" customFormat="1" ht="15.75" customHeight="1">
      <c r="A133" s="90"/>
      <c r="B133" s="88"/>
      <c r="C133" s="91"/>
      <c r="D133" s="50"/>
      <c r="F133" s="27"/>
      <c r="G133" s="28"/>
      <c r="J133" s="31"/>
      <c r="K133" s="34"/>
    </row>
    <row r="134" spans="3:11" s="10" customFormat="1" ht="17.25">
      <c r="C134" s="92"/>
      <c r="D134" s="93"/>
      <c r="G134" s="34"/>
      <c r="J134" s="35"/>
      <c r="K134" s="34"/>
    </row>
    <row r="135" ht="17.25">
      <c r="E135" s="96"/>
    </row>
    <row r="136" spans="8:10" ht="17.25">
      <c r="H136" s="42"/>
      <c r="I136" s="42"/>
      <c r="J136" s="42"/>
    </row>
    <row r="137" spans="7:10" ht="17.25">
      <c r="G137" s="27"/>
      <c r="H137" s="28"/>
      <c r="I137" s="28"/>
      <c r="J137" s="10"/>
    </row>
  </sheetData>
  <sheetProtection/>
  <mergeCells count="14">
    <mergeCell ref="A7:A8"/>
    <mergeCell ref="B7:D7"/>
    <mergeCell ref="E7:G7"/>
    <mergeCell ref="H7:K7"/>
    <mergeCell ref="A49:K49"/>
    <mergeCell ref="A50:A51"/>
    <mergeCell ref="B50:D50"/>
    <mergeCell ref="E50:G50"/>
    <mergeCell ref="H50:K50"/>
    <mergeCell ref="A1:J1"/>
    <mergeCell ref="A2:J2"/>
    <mergeCell ref="A3:J3"/>
    <mergeCell ref="J5:K5"/>
    <mergeCell ref="A6:K6"/>
  </mergeCells>
  <printOptions horizontalCentered="1"/>
  <pageMargins left="0" right="0" top="0.15748031496062992" bottom="0" header="0.15748031496062992" footer="0.15748031496062992"/>
  <pageSetup fitToHeight="3" fitToWidth="1" horizontalDpi="600" verticalDpi="600" orientation="portrait" paperSize="9" scale="53" r:id="rId2"/>
  <rowBreaks count="1" manualBreakCount="1">
    <brk id="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6"/>
  <sheetViews>
    <sheetView zoomScale="80" zoomScaleNormal="80" zoomScaleSheetLayoutView="85" zoomScalePageLayoutView="0" workbookViewId="0" topLeftCell="A36">
      <selection activeCell="F27" sqref="F27"/>
    </sheetView>
  </sheetViews>
  <sheetFormatPr defaultColWidth="9.00390625" defaultRowHeight="12.75"/>
  <cols>
    <col min="1" max="1" width="33.875" style="36" customWidth="1"/>
    <col min="2" max="2" width="13.375" style="36" customWidth="1"/>
    <col min="3" max="3" width="15.75390625" style="37" customWidth="1"/>
    <col min="4" max="4" width="11.00390625" style="38" bestFit="1" customWidth="1"/>
    <col min="5" max="5" width="13.125" style="36" customWidth="1"/>
    <col min="6" max="6" width="14.25390625" style="40" customWidth="1"/>
    <col min="7" max="7" width="11.00390625" style="41" customWidth="1"/>
    <col min="8" max="8" width="13.125" style="40" customWidth="1"/>
    <col min="9" max="9" width="12.125" style="40" hidden="1" customWidth="1"/>
    <col min="10" max="10" width="13.375" style="40" customWidth="1"/>
    <col min="11" max="11" width="10.625" style="5" customWidth="1"/>
    <col min="12" max="16384" width="9.125" style="6" customWidth="1"/>
  </cols>
  <sheetData>
    <row r="1" spans="1:10" ht="15.75" customHeight="1">
      <c r="A1" s="219" t="s">
        <v>8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7.25" customHeight="1">
      <c r="A2" s="220" t="s">
        <v>24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 customHeight="1">
      <c r="A3" s="219" t="s">
        <v>143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4.5" customHeight="1" hidden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>
      <c r="A5" s="4"/>
      <c r="B5" s="4"/>
      <c r="C5" s="4"/>
      <c r="D5" s="7"/>
      <c r="E5" s="4"/>
      <c r="F5" s="4"/>
      <c r="G5" s="7"/>
      <c r="H5" s="4"/>
      <c r="I5" s="4"/>
      <c r="J5" s="261" t="s">
        <v>37</v>
      </c>
      <c r="K5" s="261"/>
    </row>
    <row r="6" spans="1:11" ht="16.5">
      <c r="A6" s="262" t="s">
        <v>43</v>
      </c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1" ht="17.25" customHeight="1">
      <c r="A7" s="265" t="s">
        <v>0</v>
      </c>
      <c r="B7" s="266" t="s">
        <v>23</v>
      </c>
      <c r="C7" s="267"/>
      <c r="D7" s="268"/>
      <c r="E7" s="269" t="s">
        <v>38</v>
      </c>
      <c r="F7" s="270"/>
      <c r="G7" s="271"/>
      <c r="H7" s="272" t="s">
        <v>74</v>
      </c>
      <c r="I7" s="272"/>
      <c r="J7" s="272"/>
      <c r="K7" s="272"/>
    </row>
    <row r="8" spans="1:11" s="8" customFormat="1" ht="70.5" customHeight="1">
      <c r="A8" s="255"/>
      <c r="B8" s="105" t="s">
        <v>146</v>
      </c>
      <c r="C8" s="3" t="s">
        <v>145</v>
      </c>
      <c r="D8" s="106" t="s">
        <v>53</v>
      </c>
      <c r="E8" s="105" t="s">
        <v>146</v>
      </c>
      <c r="F8" s="3" t="s">
        <v>145</v>
      </c>
      <c r="G8" s="106" t="s">
        <v>53</v>
      </c>
      <c r="H8" s="105" t="s">
        <v>146</v>
      </c>
      <c r="I8" s="105" t="s">
        <v>135</v>
      </c>
      <c r="J8" s="3" t="s">
        <v>145</v>
      </c>
      <c r="K8" s="106" t="s">
        <v>53</v>
      </c>
    </row>
    <row r="9" spans="1:11" s="8" customFormat="1" ht="29.25" customHeight="1">
      <c r="A9" s="107" t="s">
        <v>1</v>
      </c>
      <c r="B9" s="108">
        <f>SUM(B10:B19)</f>
        <v>7681</v>
      </c>
      <c r="C9" s="84">
        <f>SUM(C10:C19)</f>
        <v>7700</v>
      </c>
      <c r="D9" s="109">
        <f aca="true" t="shared" si="0" ref="D9:D15">C9/B9*100</f>
        <v>100.24736362452806</v>
      </c>
      <c r="E9" s="108">
        <f>SUM(E10:E19)</f>
        <v>1564</v>
      </c>
      <c r="F9" s="84">
        <f>SUM(F10:F19)</f>
        <v>1178</v>
      </c>
      <c r="G9" s="109">
        <f>F9/E9*100</f>
        <v>75.31969309462916</v>
      </c>
      <c r="H9" s="110">
        <f aca="true" t="shared" si="1" ref="H9:H37">B9+E9</f>
        <v>9245</v>
      </c>
      <c r="I9" s="110"/>
      <c r="J9" s="110">
        <f aca="true" t="shared" si="2" ref="J9:J34">C9+F9</f>
        <v>8878</v>
      </c>
      <c r="K9" s="109">
        <f aca="true" t="shared" si="3" ref="K9:K18">J9/H9*100</f>
        <v>96.0302866414278</v>
      </c>
    </row>
    <row r="10" spans="1:11" s="10" customFormat="1" ht="20.25" customHeight="1">
      <c r="A10" s="111" t="s">
        <v>90</v>
      </c>
      <c r="B10" s="112">
        <v>4643</v>
      </c>
      <c r="C10" s="15">
        <v>5898</v>
      </c>
      <c r="D10" s="109">
        <f t="shared" si="0"/>
        <v>127.02993754038336</v>
      </c>
      <c r="E10" s="100">
        <v>487</v>
      </c>
      <c r="F10" s="9">
        <v>612</v>
      </c>
      <c r="G10" s="109">
        <f>F10/E10*100</f>
        <v>125.66735112936345</v>
      </c>
      <c r="H10" s="100">
        <f t="shared" si="1"/>
        <v>5130</v>
      </c>
      <c r="I10" s="100"/>
      <c r="J10" s="100">
        <f t="shared" si="2"/>
        <v>6510</v>
      </c>
      <c r="K10" s="109">
        <f t="shared" si="3"/>
        <v>126.90058479532165</v>
      </c>
    </row>
    <row r="11" spans="1:11" s="10" customFormat="1" ht="19.5" customHeight="1">
      <c r="A11" s="111" t="s">
        <v>95</v>
      </c>
      <c r="B11" s="112">
        <v>942</v>
      </c>
      <c r="C11" s="15">
        <v>1198</v>
      </c>
      <c r="D11" s="109">
        <f t="shared" si="0"/>
        <v>127.17622080679405</v>
      </c>
      <c r="E11" s="100">
        <v>239</v>
      </c>
      <c r="F11" s="9">
        <v>304</v>
      </c>
      <c r="G11" s="109">
        <f>F11/E11*100</f>
        <v>127.19665271966527</v>
      </c>
      <c r="H11" s="100">
        <f t="shared" si="1"/>
        <v>1181</v>
      </c>
      <c r="I11" s="100"/>
      <c r="J11" s="100">
        <f t="shared" si="2"/>
        <v>1502</v>
      </c>
      <c r="K11" s="109">
        <f t="shared" si="3"/>
        <v>127.18035563082132</v>
      </c>
    </row>
    <row r="12" spans="1:11" s="10" customFormat="1" ht="49.5" customHeight="1">
      <c r="A12" s="52" t="s">
        <v>141</v>
      </c>
      <c r="B12" s="112">
        <v>0</v>
      </c>
      <c r="C12" s="15">
        <v>81</v>
      </c>
      <c r="D12" s="109">
        <v>0</v>
      </c>
      <c r="E12" s="100">
        <v>0</v>
      </c>
      <c r="F12" s="9">
        <v>0</v>
      </c>
      <c r="G12" s="109">
        <v>0</v>
      </c>
      <c r="H12" s="100">
        <f t="shared" si="1"/>
        <v>0</v>
      </c>
      <c r="I12" s="100"/>
      <c r="J12" s="100">
        <f t="shared" si="2"/>
        <v>81</v>
      </c>
      <c r="K12" s="109">
        <v>0</v>
      </c>
    </row>
    <row r="13" spans="1:11" s="10" customFormat="1" ht="51.75" customHeight="1">
      <c r="A13" s="111" t="s">
        <v>85</v>
      </c>
      <c r="B13" s="113">
        <v>1314</v>
      </c>
      <c r="C13" s="14">
        <v>-2</v>
      </c>
      <c r="D13" s="109">
        <f t="shared" si="0"/>
        <v>-0.15220700152207</v>
      </c>
      <c r="E13" s="100">
        <v>0</v>
      </c>
      <c r="F13" s="9">
        <v>0</v>
      </c>
      <c r="G13" s="109">
        <v>0</v>
      </c>
      <c r="H13" s="100">
        <f t="shared" si="1"/>
        <v>1314</v>
      </c>
      <c r="I13" s="100"/>
      <c r="J13" s="100">
        <f t="shared" si="2"/>
        <v>-2</v>
      </c>
      <c r="K13" s="109">
        <f t="shared" si="3"/>
        <v>-0.15220700152207</v>
      </c>
    </row>
    <row r="14" spans="1:11" s="10" customFormat="1" ht="33" customHeight="1">
      <c r="A14" s="111" t="s">
        <v>15</v>
      </c>
      <c r="B14" s="113">
        <v>183</v>
      </c>
      <c r="C14" s="14">
        <v>153</v>
      </c>
      <c r="D14" s="109">
        <f t="shared" si="0"/>
        <v>83.60655737704919</v>
      </c>
      <c r="E14" s="100">
        <v>79</v>
      </c>
      <c r="F14" s="9">
        <v>66</v>
      </c>
      <c r="G14" s="109">
        <f>F14/E14*100</f>
        <v>83.54430379746836</v>
      </c>
      <c r="H14" s="100">
        <f t="shared" si="1"/>
        <v>262</v>
      </c>
      <c r="I14" s="100"/>
      <c r="J14" s="100">
        <f t="shared" si="2"/>
        <v>219</v>
      </c>
      <c r="K14" s="109">
        <f t="shared" si="3"/>
        <v>83.58778625954199</v>
      </c>
    </row>
    <row r="15" spans="1:11" s="10" customFormat="1" ht="52.5" customHeight="1">
      <c r="A15" s="111" t="s">
        <v>114</v>
      </c>
      <c r="B15" s="112">
        <v>518</v>
      </c>
      <c r="C15" s="15">
        <v>162</v>
      </c>
      <c r="D15" s="109">
        <f t="shared" si="0"/>
        <v>31.27413127413127</v>
      </c>
      <c r="E15" s="100">
        <v>0</v>
      </c>
      <c r="F15" s="9">
        <v>0</v>
      </c>
      <c r="G15" s="109">
        <v>0</v>
      </c>
      <c r="H15" s="100">
        <f t="shared" si="1"/>
        <v>518</v>
      </c>
      <c r="I15" s="100"/>
      <c r="J15" s="100">
        <f t="shared" si="2"/>
        <v>162</v>
      </c>
      <c r="K15" s="109">
        <f t="shared" si="3"/>
        <v>31.27413127413127</v>
      </c>
    </row>
    <row r="16" spans="1:11" s="8" customFormat="1" ht="35.25" customHeight="1">
      <c r="A16" s="111" t="s">
        <v>86</v>
      </c>
      <c r="B16" s="113">
        <v>0</v>
      </c>
      <c r="C16" s="14">
        <v>0</v>
      </c>
      <c r="D16" s="109">
        <v>0</v>
      </c>
      <c r="E16" s="100">
        <v>61</v>
      </c>
      <c r="F16" s="9">
        <v>75</v>
      </c>
      <c r="G16" s="109">
        <f>F16/E16*100</f>
        <v>122.95081967213115</v>
      </c>
      <c r="H16" s="100">
        <f t="shared" si="1"/>
        <v>61</v>
      </c>
      <c r="I16" s="100"/>
      <c r="J16" s="100">
        <f t="shared" si="2"/>
        <v>75</v>
      </c>
      <c r="K16" s="109">
        <f t="shared" si="3"/>
        <v>122.95081967213115</v>
      </c>
    </row>
    <row r="17" spans="1:15" s="8" customFormat="1" ht="20.25" customHeight="1">
      <c r="A17" s="111" t="s">
        <v>87</v>
      </c>
      <c r="B17" s="113">
        <v>0</v>
      </c>
      <c r="C17" s="14">
        <v>0</v>
      </c>
      <c r="D17" s="109">
        <v>0</v>
      </c>
      <c r="E17" s="100">
        <v>698</v>
      </c>
      <c r="F17" s="9">
        <v>121</v>
      </c>
      <c r="G17" s="109">
        <f>F17/E17*100</f>
        <v>17.335243553008596</v>
      </c>
      <c r="H17" s="100">
        <f t="shared" si="1"/>
        <v>698</v>
      </c>
      <c r="I17" s="100"/>
      <c r="J17" s="100">
        <f t="shared" si="2"/>
        <v>121</v>
      </c>
      <c r="K17" s="109">
        <f t="shared" si="3"/>
        <v>17.335243553008596</v>
      </c>
      <c r="L17" s="11"/>
      <c r="M17" s="11"/>
      <c r="N17" s="11"/>
      <c r="O17" s="11"/>
    </row>
    <row r="18" spans="1:15" s="8" customFormat="1" ht="16.5" customHeight="1">
      <c r="A18" s="111" t="s">
        <v>88</v>
      </c>
      <c r="B18" s="112">
        <v>81</v>
      </c>
      <c r="C18" s="15">
        <v>210</v>
      </c>
      <c r="D18" s="109">
        <f>C18/B18*100</f>
        <v>259.25925925925924</v>
      </c>
      <c r="E18" s="100">
        <v>0</v>
      </c>
      <c r="F18" s="9">
        <v>0</v>
      </c>
      <c r="G18" s="109">
        <v>0</v>
      </c>
      <c r="H18" s="100">
        <f t="shared" si="1"/>
        <v>81</v>
      </c>
      <c r="I18" s="100"/>
      <c r="J18" s="100">
        <f t="shared" si="2"/>
        <v>210</v>
      </c>
      <c r="K18" s="109">
        <f t="shared" si="3"/>
        <v>259.25925925925924</v>
      </c>
      <c r="L18" s="11"/>
      <c r="M18" s="11"/>
      <c r="N18" s="11"/>
      <c r="O18" s="11"/>
    </row>
    <row r="19" spans="1:15" s="8" customFormat="1" ht="84.75" customHeight="1" hidden="1">
      <c r="A19" s="111" t="s">
        <v>89</v>
      </c>
      <c r="B19" s="112"/>
      <c r="C19" s="15"/>
      <c r="D19" s="109">
        <v>0</v>
      </c>
      <c r="E19" s="100"/>
      <c r="F19" s="9"/>
      <c r="G19" s="109">
        <v>0</v>
      </c>
      <c r="H19" s="100">
        <f t="shared" si="1"/>
        <v>0</v>
      </c>
      <c r="I19" s="100"/>
      <c r="J19" s="100">
        <f t="shared" si="2"/>
        <v>0</v>
      </c>
      <c r="K19" s="109">
        <v>0</v>
      </c>
      <c r="L19" s="11"/>
      <c r="M19" s="11"/>
      <c r="N19" s="11"/>
      <c r="O19" s="11"/>
    </row>
    <row r="20" spans="1:15" s="13" customFormat="1" ht="24.75" customHeight="1">
      <c r="A20" s="107" t="s">
        <v>2</v>
      </c>
      <c r="B20" s="108">
        <f>SUM(B21:B33)</f>
        <v>875</v>
      </c>
      <c r="C20" s="84">
        <f>SUM(C21:C33)</f>
        <v>5148</v>
      </c>
      <c r="D20" s="109">
        <f aca="true" t="shared" si="4" ref="D20:D32">C20/B20*100</f>
        <v>588.3428571428572</v>
      </c>
      <c r="E20" s="108">
        <f>SUM(E21:E33)</f>
        <v>94</v>
      </c>
      <c r="F20" s="84">
        <f>SUM(F21:F33)</f>
        <v>105</v>
      </c>
      <c r="G20" s="109">
        <f>F20/E20*100</f>
        <v>111.70212765957446</v>
      </c>
      <c r="H20" s="110">
        <f t="shared" si="1"/>
        <v>969</v>
      </c>
      <c r="I20" s="110"/>
      <c r="J20" s="110">
        <f t="shared" si="2"/>
        <v>5253</v>
      </c>
      <c r="K20" s="109">
        <f>J20/H20*100</f>
        <v>542.1052631578948</v>
      </c>
      <c r="L20" s="12"/>
      <c r="M20" s="12"/>
      <c r="N20" s="12"/>
      <c r="O20" s="12"/>
    </row>
    <row r="21" spans="1:11" s="8" customFormat="1" ht="17.25" customHeight="1">
      <c r="A21" s="114" t="s">
        <v>16</v>
      </c>
      <c r="B21" s="112">
        <v>609</v>
      </c>
      <c r="C21" s="15">
        <v>4678</v>
      </c>
      <c r="D21" s="109">
        <f t="shared" si="4"/>
        <v>768.144499178982</v>
      </c>
      <c r="E21" s="100">
        <v>69</v>
      </c>
      <c r="F21" s="9">
        <v>71</v>
      </c>
      <c r="G21" s="109">
        <f>F21/E21*100</f>
        <v>102.89855072463767</v>
      </c>
      <c r="H21" s="100">
        <f t="shared" si="1"/>
        <v>678</v>
      </c>
      <c r="I21" s="100"/>
      <c r="J21" s="100">
        <f t="shared" si="2"/>
        <v>4749</v>
      </c>
      <c r="K21" s="109">
        <f>J21/H21*100</f>
        <v>700.4424778761062</v>
      </c>
    </row>
    <row r="22" spans="1:11" s="8" customFormat="1" ht="21.75" customHeight="1">
      <c r="A22" s="114" t="s">
        <v>42</v>
      </c>
      <c r="B22" s="112">
        <v>20</v>
      </c>
      <c r="C22" s="15">
        <v>47</v>
      </c>
      <c r="D22" s="109">
        <f t="shared" si="4"/>
        <v>235</v>
      </c>
      <c r="E22" s="100">
        <v>20</v>
      </c>
      <c r="F22" s="9">
        <v>32</v>
      </c>
      <c r="G22" s="109">
        <f>F22/E22*100</f>
        <v>160</v>
      </c>
      <c r="H22" s="100">
        <f t="shared" si="1"/>
        <v>40</v>
      </c>
      <c r="I22" s="100"/>
      <c r="J22" s="100">
        <f t="shared" si="2"/>
        <v>79</v>
      </c>
      <c r="K22" s="109">
        <f>J22/H22*100</f>
        <v>197.5</v>
      </c>
    </row>
    <row r="23" spans="1:11" s="8" customFormat="1" ht="32.25" customHeight="1">
      <c r="A23" s="114" t="s">
        <v>14</v>
      </c>
      <c r="B23" s="112">
        <v>0</v>
      </c>
      <c r="C23" s="15">
        <v>0</v>
      </c>
      <c r="D23" s="109">
        <v>0</v>
      </c>
      <c r="E23" s="100">
        <v>0</v>
      </c>
      <c r="F23" s="9">
        <v>0</v>
      </c>
      <c r="G23" s="109">
        <v>0</v>
      </c>
      <c r="H23" s="100">
        <f t="shared" si="1"/>
        <v>0</v>
      </c>
      <c r="I23" s="100"/>
      <c r="J23" s="100">
        <f t="shared" si="2"/>
        <v>0</v>
      </c>
      <c r="K23" s="109">
        <v>0</v>
      </c>
    </row>
    <row r="24" spans="1:11" s="8" customFormat="1" ht="34.5" customHeight="1">
      <c r="A24" s="114" t="s">
        <v>22</v>
      </c>
      <c r="B24" s="112">
        <v>1</v>
      </c>
      <c r="C24" s="15">
        <v>0</v>
      </c>
      <c r="D24" s="109">
        <f t="shared" si="4"/>
        <v>0</v>
      </c>
      <c r="E24" s="100">
        <v>0</v>
      </c>
      <c r="F24" s="9">
        <v>0</v>
      </c>
      <c r="G24" s="109">
        <v>0</v>
      </c>
      <c r="H24" s="100">
        <f t="shared" si="1"/>
        <v>1</v>
      </c>
      <c r="I24" s="100"/>
      <c r="J24" s="100">
        <f t="shared" si="2"/>
        <v>0</v>
      </c>
      <c r="K24" s="109">
        <f aca="true" t="shared" si="5" ref="K24:K29">J24/H24*100</f>
        <v>0</v>
      </c>
    </row>
    <row r="25" spans="1:11" s="8" customFormat="1" ht="21.75" customHeight="1">
      <c r="A25" s="114" t="s">
        <v>102</v>
      </c>
      <c r="B25" s="112">
        <v>0</v>
      </c>
      <c r="C25" s="15">
        <v>0</v>
      </c>
      <c r="D25" s="109">
        <v>0</v>
      </c>
      <c r="E25" s="100">
        <v>5</v>
      </c>
      <c r="F25" s="9">
        <v>2</v>
      </c>
      <c r="G25" s="109">
        <f>F25/E25*100</f>
        <v>40</v>
      </c>
      <c r="H25" s="100">
        <f t="shared" si="1"/>
        <v>5</v>
      </c>
      <c r="I25" s="100"/>
      <c r="J25" s="100">
        <f t="shared" si="2"/>
        <v>2</v>
      </c>
      <c r="K25" s="109">
        <f t="shared" si="5"/>
        <v>40</v>
      </c>
    </row>
    <row r="26" spans="1:11" s="8" customFormat="1" ht="36" customHeight="1">
      <c r="A26" s="114" t="s">
        <v>52</v>
      </c>
      <c r="B26" s="112">
        <v>140</v>
      </c>
      <c r="C26" s="15">
        <v>260</v>
      </c>
      <c r="D26" s="109">
        <f t="shared" si="4"/>
        <v>185.71428571428572</v>
      </c>
      <c r="E26" s="100">
        <v>0</v>
      </c>
      <c r="F26" s="9">
        <v>0</v>
      </c>
      <c r="G26" s="109">
        <v>0</v>
      </c>
      <c r="H26" s="100">
        <f t="shared" si="1"/>
        <v>140</v>
      </c>
      <c r="I26" s="100"/>
      <c r="J26" s="100">
        <f t="shared" si="2"/>
        <v>260</v>
      </c>
      <c r="K26" s="109">
        <f t="shared" si="5"/>
        <v>185.71428571428572</v>
      </c>
    </row>
    <row r="27" spans="1:11" s="8" customFormat="1" ht="18" customHeight="1">
      <c r="A27" s="114" t="s">
        <v>18</v>
      </c>
      <c r="B27" s="112">
        <v>0</v>
      </c>
      <c r="C27" s="15">
        <v>0</v>
      </c>
      <c r="D27" s="109">
        <v>0</v>
      </c>
      <c r="E27" s="100">
        <v>0</v>
      </c>
      <c r="F27" s="9">
        <v>0</v>
      </c>
      <c r="G27" s="109">
        <v>0</v>
      </c>
      <c r="H27" s="100">
        <f t="shared" si="1"/>
        <v>0</v>
      </c>
      <c r="I27" s="100"/>
      <c r="J27" s="100">
        <f t="shared" si="2"/>
        <v>0</v>
      </c>
      <c r="K27" s="109">
        <v>0</v>
      </c>
    </row>
    <row r="28" spans="1:11" s="8" customFormat="1" ht="17.25" customHeight="1">
      <c r="A28" s="114" t="s">
        <v>5</v>
      </c>
      <c r="B28" s="112">
        <v>51</v>
      </c>
      <c r="C28" s="15">
        <v>34</v>
      </c>
      <c r="D28" s="109">
        <f t="shared" si="4"/>
        <v>66.66666666666666</v>
      </c>
      <c r="E28" s="100">
        <v>0</v>
      </c>
      <c r="F28" s="9">
        <v>0</v>
      </c>
      <c r="G28" s="109">
        <v>0</v>
      </c>
      <c r="H28" s="100">
        <f t="shared" si="1"/>
        <v>51</v>
      </c>
      <c r="I28" s="100"/>
      <c r="J28" s="100">
        <f t="shared" si="2"/>
        <v>34</v>
      </c>
      <c r="K28" s="109">
        <f t="shared" si="5"/>
        <v>66.66666666666666</v>
      </c>
    </row>
    <row r="29" spans="1:11" s="8" customFormat="1" ht="33.75" customHeight="1">
      <c r="A29" s="114" t="s">
        <v>17</v>
      </c>
      <c r="B29" s="112">
        <v>54</v>
      </c>
      <c r="C29" s="15">
        <v>27</v>
      </c>
      <c r="D29" s="109">
        <f t="shared" si="4"/>
        <v>50</v>
      </c>
      <c r="E29" s="100">
        <v>0</v>
      </c>
      <c r="F29" s="9">
        <v>0</v>
      </c>
      <c r="G29" s="109">
        <v>0</v>
      </c>
      <c r="H29" s="100">
        <f t="shared" si="1"/>
        <v>54</v>
      </c>
      <c r="I29" s="100"/>
      <c r="J29" s="100">
        <f t="shared" si="2"/>
        <v>27</v>
      </c>
      <c r="K29" s="109">
        <f t="shared" si="5"/>
        <v>50</v>
      </c>
    </row>
    <row r="30" spans="1:11" s="8" customFormat="1" ht="20.25" customHeight="1">
      <c r="A30" s="114" t="s">
        <v>36</v>
      </c>
      <c r="B30" s="112">
        <v>0</v>
      </c>
      <c r="C30" s="15">
        <v>0</v>
      </c>
      <c r="D30" s="109">
        <v>0</v>
      </c>
      <c r="E30" s="100">
        <v>0</v>
      </c>
      <c r="F30" s="9">
        <v>0</v>
      </c>
      <c r="G30" s="109">
        <v>0</v>
      </c>
      <c r="H30" s="100">
        <f t="shared" si="1"/>
        <v>0</v>
      </c>
      <c r="I30" s="100"/>
      <c r="J30" s="100">
        <f t="shared" si="2"/>
        <v>0</v>
      </c>
      <c r="K30" s="109">
        <v>0</v>
      </c>
    </row>
    <row r="31" spans="1:11" s="8" customFormat="1" ht="19.5" customHeight="1">
      <c r="A31" s="114" t="s">
        <v>78</v>
      </c>
      <c r="B31" s="112">
        <v>0</v>
      </c>
      <c r="C31" s="15">
        <v>102</v>
      </c>
      <c r="D31" s="109">
        <v>0</v>
      </c>
      <c r="E31" s="100">
        <v>0</v>
      </c>
      <c r="F31" s="9">
        <v>0</v>
      </c>
      <c r="G31" s="109">
        <v>0</v>
      </c>
      <c r="H31" s="100">
        <f t="shared" si="1"/>
        <v>0</v>
      </c>
      <c r="I31" s="100"/>
      <c r="J31" s="100">
        <f t="shared" si="2"/>
        <v>102</v>
      </c>
      <c r="K31" s="109">
        <v>0</v>
      </c>
    </row>
    <row r="32" spans="1:11" s="8" customFormat="1" ht="27.75" customHeight="1" hidden="1">
      <c r="A32" s="114" t="s">
        <v>82</v>
      </c>
      <c r="B32" s="112"/>
      <c r="C32" s="15"/>
      <c r="D32" s="109" t="e">
        <f t="shared" si="4"/>
        <v>#DIV/0!</v>
      </c>
      <c r="E32" s="100"/>
      <c r="F32" s="9"/>
      <c r="G32" s="109" t="e">
        <f>F32/E32*100</f>
        <v>#DIV/0!</v>
      </c>
      <c r="H32" s="100">
        <f t="shared" si="1"/>
        <v>0</v>
      </c>
      <c r="I32" s="100"/>
      <c r="J32" s="100">
        <f t="shared" si="2"/>
        <v>0</v>
      </c>
      <c r="K32" s="109" t="e">
        <f>J32/H32*100</f>
        <v>#DIV/0!</v>
      </c>
    </row>
    <row r="33" spans="1:11" s="8" customFormat="1" ht="35.25" customHeight="1">
      <c r="A33" s="114" t="s">
        <v>103</v>
      </c>
      <c r="B33" s="112">
        <v>0</v>
      </c>
      <c r="C33" s="15">
        <v>0</v>
      </c>
      <c r="D33" s="109">
        <v>0</v>
      </c>
      <c r="E33" s="100">
        <v>0</v>
      </c>
      <c r="F33" s="9">
        <v>0</v>
      </c>
      <c r="G33" s="109">
        <v>0</v>
      </c>
      <c r="H33" s="100">
        <f t="shared" si="1"/>
        <v>0</v>
      </c>
      <c r="I33" s="100"/>
      <c r="J33" s="100">
        <f t="shared" si="2"/>
        <v>0</v>
      </c>
      <c r="K33" s="109">
        <v>0</v>
      </c>
    </row>
    <row r="34" spans="1:11" s="13" customFormat="1" ht="32.25" customHeight="1">
      <c r="A34" s="115" t="s">
        <v>19</v>
      </c>
      <c r="B34" s="108">
        <f>B20+B9</f>
        <v>8556</v>
      </c>
      <c r="C34" s="84">
        <f>C20+C9</f>
        <v>12848</v>
      </c>
      <c r="D34" s="109">
        <f>C34/B34*100</f>
        <v>150.1636278634876</v>
      </c>
      <c r="E34" s="108">
        <f>E20+E9</f>
        <v>1658</v>
      </c>
      <c r="F34" s="84">
        <f>F20+F9</f>
        <v>1283</v>
      </c>
      <c r="G34" s="109">
        <f>F34/E34*100</f>
        <v>77.38238841978287</v>
      </c>
      <c r="H34" s="110">
        <f t="shared" si="1"/>
        <v>10214</v>
      </c>
      <c r="I34" s="110"/>
      <c r="J34" s="110">
        <f t="shared" si="2"/>
        <v>14131</v>
      </c>
      <c r="K34" s="109">
        <f>J34/H34*100</f>
        <v>138.34932445662815</v>
      </c>
    </row>
    <row r="35" spans="1:11" s="13" customFormat="1" ht="33" customHeight="1">
      <c r="A35" s="114" t="s">
        <v>99</v>
      </c>
      <c r="B35" s="116">
        <v>0</v>
      </c>
      <c r="C35" s="116">
        <v>0</v>
      </c>
      <c r="D35" s="109">
        <v>0</v>
      </c>
      <c r="E35" s="116">
        <v>0</v>
      </c>
      <c r="F35" s="116">
        <v>0</v>
      </c>
      <c r="G35" s="109">
        <v>0</v>
      </c>
      <c r="H35" s="117">
        <f t="shared" si="1"/>
        <v>0</v>
      </c>
      <c r="I35" s="117"/>
      <c r="J35" s="117">
        <f>F35+C35</f>
        <v>0</v>
      </c>
      <c r="K35" s="109">
        <v>0</v>
      </c>
    </row>
    <row r="36" spans="1:11" s="8" customFormat="1" ht="69.75" customHeight="1">
      <c r="A36" s="81" t="s">
        <v>136</v>
      </c>
      <c r="B36" s="118">
        <v>21690</v>
      </c>
      <c r="C36" s="118">
        <v>25930</v>
      </c>
      <c r="D36" s="109">
        <f>C36/B36*100</f>
        <v>119.54817888427847</v>
      </c>
      <c r="E36" s="119">
        <v>0</v>
      </c>
      <c r="F36" s="119">
        <v>0</v>
      </c>
      <c r="G36" s="109">
        <v>0</v>
      </c>
      <c r="H36" s="117">
        <f t="shared" si="1"/>
        <v>21690</v>
      </c>
      <c r="I36" s="117"/>
      <c r="J36" s="117">
        <f>C36+F36</f>
        <v>25930</v>
      </c>
      <c r="K36" s="109">
        <f>J36/H36*100</f>
        <v>119.54817888427847</v>
      </c>
    </row>
    <row r="37" spans="1:11" s="8" customFormat="1" ht="68.25" customHeight="1">
      <c r="A37" s="53" t="s">
        <v>137</v>
      </c>
      <c r="B37" s="17">
        <v>0</v>
      </c>
      <c r="C37" s="118">
        <v>0</v>
      </c>
      <c r="D37" s="109">
        <v>0</v>
      </c>
      <c r="E37" s="119">
        <v>0</v>
      </c>
      <c r="F37" s="119">
        <v>0</v>
      </c>
      <c r="G37" s="109">
        <v>0</v>
      </c>
      <c r="H37" s="117">
        <f t="shared" si="1"/>
        <v>0</v>
      </c>
      <c r="I37" s="117"/>
      <c r="J37" s="117">
        <f>C37+F37</f>
        <v>0</v>
      </c>
      <c r="K37" s="109">
        <v>0</v>
      </c>
    </row>
    <row r="38" spans="1:11" s="8" customFormat="1" ht="68.25" customHeight="1">
      <c r="A38" s="81" t="s">
        <v>138</v>
      </c>
      <c r="B38" s="113">
        <v>0</v>
      </c>
      <c r="C38" s="113">
        <v>0</v>
      </c>
      <c r="D38" s="109">
        <v>0</v>
      </c>
      <c r="E38" s="100">
        <v>1064</v>
      </c>
      <c r="F38" s="100">
        <v>2127</v>
      </c>
      <c r="G38" s="109">
        <f>F38/E38*100</f>
        <v>199.906015037594</v>
      </c>
      <c r="H38" s="120">
        <f>E38</f>
        <v>1064</v>
      </c>
      <c r="I38" s="120"/>
      <c r="J38" s="120">
        <f>F38</f>
        <v>2127</v>
      </c>
      <c r="K38" s="109">
        <f aca="true" t="shared" si="6" ref="K38:K43">J38/H38*100</f>
        <v>199.906015037594</v>
      </c>
    </row>
    <row r="39" spans="1:13" s="8" customFormat="1" ht="64.5" customHeight="1">
      <c r="A39" s="81" t="s">
        <v>139</v>
      </c>
      <c r="B39" s="100">
        <v>0</v>
      </c>
      <c r="C39" s="100">
        <v>0</v>
      </c>
      <c r="D39" s="109">
        <v>0</v>
      </c>
      <c r="E39" s="100">
        <v>0</v>
      </c>
      <c r="F39" s="100">
        <v>0</v>
      </c>
      <c r="G39" s="109">
        <v>0</v>
      </c>
      <c r="H39" s="120">
        <f>E39</f>
        <v>0</v>
      </c>
      <c r="I39" s="120"/>
      <c r="J39" s="120">
        <f>F39</f>
        <v>0</v>
      </c>
      <c r="K39" s="109">
        <v>0</v>
      </c>
      <c r="M39" s="20"/>
    </row>
    <row r="40" spans="1:11" s="8" customFormat="1" ht="65.25" customHeight="1">
      <c r="A40" s="121" t="s">
        <v>100</v>
      </c>
      <c r="B40" s="100">
        <v>59</v>
      </c>
      <c r="C40" s="100">
        <v>280</v>
      </c>
      <c r="D40" s="109">
        <f>C40/B40*100</f>
        <v>474.57627118644064</v>
      </c>
      <c r="E40" s="100">
        <v>0</v>
      </c>
      <c r="F40" s="100">
        <v>0</v>
      </c>
      <c r="G40" s="109">
        <v>0</v>
      </c>
      <c r="H40" s="120">
        <f>B40+E40</f>
        <v>59</v>
      </c>
      <c r="I40" s="120"/>
      <c r="J40" s="120">
        <f>C40+F40</f>
        <v>280</v>
      </c>
      <c r="K40" s="109">
        <f t="shared" si="6"/>
        <v>474.57627118644064</v>
      </c>
    </row>
    <row r="41" spans="1:12" s="8" customFormat="1" ht="37.5" customHeight="1">
      <c r="A41" s="121" t="s">
        <v>123</v>
      </c>
      <c r="B41" s="112">
        <v>0</v>
      </c>
      <c r="C41" s="112">
        <v>0</v>
      </c>
      <c r="D41" s="109">
        <v>0</v>
      </c>
      <c r="E41" s="100">
        <v>286</v>
      </c>
      <c r="F41" s="100">
        <v>0</v>
      </c>
      <c r="G41" s="109">
        <f>F41/E41*100</f>
        <v>0</v>
      </c>
      <c r="H41" s="120">
        <f>B41+E41</f>
        <v>286</v>
      </c>
      <c r="I41" s="120"/>
      <c r="J41" s="120">
        <f>C41+F41</f>
        <v>0</v>
      </c>
      <c r="K41" s="109">
        <f t="shared" si="6"/>
        <v>0</v>
      </c>
      <c r="L41" s="20"/>
    </row>
    <row r="42" spans="1:11" s="8" customFormat="1" ht="50.25" customHeight="1">
      <c r="A42" s="121" t="s">
        <v>121</v>
      </c>
      <c r="B42" s="112">
        <v>22653</v>
      </c>
      <c r="C42" s="112">
        <v>21702</v>
      </c>
      <c r="D42" s="109">
        <f>C42/B42*100</f>
        <v>95.80188054562309</v>
      </c>
      <c r="E42" s="100">
        <v>554</v>
      </c>
      <c r="F42" s="100">
        <v>0</v>
      </c>
      <c r="G42" s="109">
        <f>F42/E42*100</f>
        <v>0</v>
      </c>
      <c r="H42" s="120">
        <f>B42+E42</f>
        <v>23207</v>
      </c>
      <c r="I42" s="120"/>
      <c r="J42" s="120">
        <f>C42+F42</f>
        <v>21702</v>
      </c>
      <c r="K42" s="109">
        <f t="shared" si="6"/>
        <v>93.51488774938596</v>
      </c>
    </row>
    <row r="43" spans="1:11" s="8" customFormat="1" ht="22.5" customHeight="1">
      <c r="A43" s="122" t="s">
        <v>3</v>
      </c>
      <c r="B43" s="123">
        <f>SUM(B34:B42)</f>
        <v>52958</v>
      </c>
      <c r="C43" s="123">
        <f>SUM(C34:C42)</f>
        <v>60760</v>
      </c>
      <c r="D43" s="109">
        <f>C43/B43*100</f>
        <v>114.7324294724121</v>
      </c>
      <c r="E43" s="123">
        <f>E34+E38+E39+E41+E35+E36+E42</f>
        <v>3562</v>
      </c>
      <c r="F43" s="123">
        <f>F34+F38+F39+F41+F35+F36+F42</f>
        <v>3410</v>
      </c>
      <c r="G43" s="109">
        <f>F43/E43*100</f>
        <v>95.7327344188658</v>
      </c>
      <c r="H43" s="123">
        <f>(B43+E43)-(B40+E38+E39+E41+E42)</f>
        <v>54557</v>
      </c>
      <c r="I43" s="123"/>
      <c r="J43" s="123">
        <f>(C43+F43)-(F38+F39+F42+C40+F41)</f>
        <v>61763</v>
      </c>
      <c r="K43" s="109">
        <f t="shared" si="6"/>
        <v>113.2082042634309</v>
      </c>
    </row>
    <row r="44" spans="1:12" s="8" customFormat="1" ht="20.25" customHeight="1" thickBot="1">
      <c r="A44" s="124" t="s">
        <v>101</v>
      </c>
      <c r="B44" s="125">
        <f>B43-B124</f>
        <v>33797</v>
      </c>
      <c r="C44" s="125">
        <f>C43-C128</f>
        <v>-1109867</v>
      </c>
      <c r="D44" s="125"/>
      <c r="E44" s="125">
        <f>E43-E124</f>
        <v>3562</v>
      </c>
      <c r="F44" s="125">
        <f>F43-F128</f>
        <v>-97402</v>
      </c>
      <c r="G44" s="126"/>
      <c r="H44" s="125">
        <f>B44+E44</f>
        <v>37359</v>
      </c>
      <c r="I44" s="125"/>
      <c r="J44" s="125">
        <f>J43-J128</f>
        <v>-1168658</v>
      </c>
      <c r="K44" s="125"/>
      <c r="L44" s="46"/>
    </row>
    <row r="45" spans="1:11" s="8" customFormat="1" ht="24" customHeight="1" thickBot="1">
      <c r="A45" s="251" t="s">
        <v>79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3"/>
    </row>
    <row r="46" spans="1:11" s="8" customFormat="1" ht="19.5" customHeight="1">
      <c r="A46" s="254" t="s">
        <v>35</v>
      </c>
      <c r="B46" s="256" t="s">
        <v>23</v>
      </c>
      <c r="C46" s="256"/>
      <c r="D46" s="256"/>
      <c r="E46" s="257" t="s">
        <v>38</v>
      </c>
      <c r="F46" s="258"/>
      <c r="G46" s="259"/>
      <c r="H46" s="260" t="s">
        <v>74</v>
      </c>
      <c r="I46" s="260"/>
      <c r="J46" s="260"/>
      <c r="K46" s="260"/>
    </row>
    <row r="47" spans="1:11" s="8" customFormat="1" ht="69" customHeight="1">
      <c r="A47" s="255"/>
      <c r="B47" s="105" t="s">
        <v>130</v>
      </c>
      <c r="C47" s="105" t="s">
        <v>135</v>
      </c>
      <c r="D47" s="106" t="s">
        <v>53</v>
      </c>
      <c r="E47" s="105" t="s">
        <v>131</v>
      </c>
      <c r="F47" s="105" t="s">
        <v>135</v>
      </c>
      <c r="G47" s="106" t="s">
        <v>53</v>
      </c>
      <c r="H47" s="105" t="s">
        <v>130</v>
      </c>
      <c r="I47" s="105" t="s">
        <v>126</v>
      </c>
      <c r="J47" s="105" t="s">
        <v>135</v>
      </c>
      <c r="K47" s="106" t="s">
        <v>53</v>
      </c>
    </row>
    <row r="48" spans="1:11" s="8" customFormat="1" ht="33.75" customHeight="1">
      <c r="A48" s="127" t="s">
        <v>46</v>
      </c>
      <c r="B48" s="128">
        <f>SUM(B49:B55)</f>
        <v>44896</v>
      </c>
      <c r="C48" s="128">
        <f>SUM(C49:C55)</f>
        <v>70836</v>
      </c>
      <c r="D48" s="109">
        <f aca="true" t="shared" si="7" ref="D48:D79">IF(B48=0,"0 ",C48/B48*100)</f>
        <v>157.77797576621526</v>
      </c>
      <c r="E48" s="128">
        <f>SUM(E49:E55)</f>
        <v>24229</v>
      </c>
      <c r="F48" s="128">
        <f>SUM(F49:F55)</f>
        <v>42528</v>
      </c>
      <c r="G48" s="109">
        <f aca="true" t="shared" si="8" ref="G48:G79">IF(E48=0,"0 ",F48/E48*100)</f>
        <v>175.52519707788187</v>
      </c>
      <c r="H48" s="128">
        <f>SUM(H49:H55)</f>
        <v>69103</v>
      </c>
      <c r="I48" s="128">
        <f>SUM(I49:I55)</f>
        <v>2120</v>
      </c>
      <c r="J48" s="128">
        <f>SUM(J49:J55)</f>
        <v>111244</v>
      </c>
      <c r="K48" s="109">
        <f aca="true" t="shared" si="9" ref="K48:K79">IF(H48=0,"0 ",J48/H48*100)</f>
        <v>160.98288062746914</v>
      </c>
    </row>
    <row r="49" spans="1:11" s="8" customFormat="1" ht="76.5" customHeight="1">
      <c r="A49" s="97" t="s">
        <v>54</v>
      </c>
      <c r="B49" s="129">
        <v>1792</v>
      </c>
      <c r="C49" s="129">
        <v>2947</v>
      </c>
      <c r="D49" s="109">
        <f t="shared" si="7"/>
        <v>164.453125</v>
      </c>
      <c r="E49" s="129">
        <v>0</v>
      </c>
      <c r="F49" s="129">
        <v>0</v>
      </c>
      <c r="G49" s="109" t="str">
        <f t="shared" si="8"/>
        <v>0 </v>
      </c>
      <c r="H49" s="99">
        <f>B49+E49</f>
        <v>1792</v>
      </c>
      <c r="I49" s="99"/>
      <c r="J49" s="100">
        <f>C49+F49</f>
        <v>2947</v>
      </c>
      <c r="K49" s="109">
        <f t="shared" si="9"/>
        <v>164.453125</v>
      </c>
    </row>
    <row r="50" spans="1:11" s="8" customFormat="1" ht="103.5" customHeight="1">
      <c r="A50" s="97" t="s">
        <v>55</v>
      </c>
      <c r="B50" s="98">
        <v>1545</v>
      </c>
      <c r="C50" s="98">
        <v>2803</v>
      </c>
      <c r="D50" s="109">
        <f t="shared" si="7"/>
        <v>181.42394822006474</v>
      </c>
      <c r="E50" s="98">
        <v>22</v>
      </c>
      <c r="F50" s="99">
        <v>25</v>
      </c>
      <c r="G50" s="109">
        <f t="shared" si="8"/>
        <v>113.63636363636364</v>
      </c>
      <c r="H50" s="99">
        <v>1545</v>
      </c>
      <c r="I50" s="99">
        <v>22</v>
      </c>
      <c r="J50" s="100">
        <f>C50+F50-I50</f>
        <v>2806</v>
      </c>
      <c r="K50" s="109">
        <f t="shared" si="9"/>
        <v>181.61812297734627</v>
      </c>
    </row>
    <row r="51" spans="1:12" s="10" customFormat="1" ht="136.5" customHeight="1">
      <c r="A51" s="97" t="s">
        <v>56</v>
      </c>
      <c r="B51" s="98">
        <v>36472</v>
      </c>
      <c r="C51" s="98">
        <v>50506</v>
      </c>
      <c r="D51" s="109">
        <f t="shared" si="7"/>
        <v>138.47883307742924</v>
      </c>
      <c r="E51" s="98">
        <v>22705</v>
      </c>
      <c r="F51" s="99">
        <v>34973</v>
      </c>
      <c r="G51" s="109">
        <f t="shared" si="8"/>
        <v>154.0321515084783</v>
      </c>
      <c r="H51" s="99">
        <f>B51+E51</f>
        <v>59177</v>
      </c>
      <c r="I51" s="99">
        <v>240</v>
      </c>
      <c r="J51" s="100">
        <f>C51+F51-I51</f>
        <v>85239</v>
      </c>
      <c r="K51" s="109">
        <f t="shared" si="9"/>
        <v>144.0407590786961</v>
      </c>
      <c r="L51" s="46"/>
    </row>
    <row r="52" spans="1:12" s="10" customFormat="1" ht="28.5" customHeight="1">
      <c r="A52" s="97" t="s">
        <v>92</v>
      </c>
      <c r="B52" s="98">
        <v>0</v>
      </c>
      <c r="C52" s="98">
        <v>11</v>
      </c>
      <c r="D52" s="109" t="str">
        <f t="shared" si="7"/>
        <v>0 </v>
      </c>
      <c r="E52" s="98">
        <v>0</v>
      </c>
      <c r="F52" s="99">
        <v>0</v>
      </c>
      <c r="G52" s="109" t="str">
        <f t="shared" si="8"/>
        <v>0 </v>
      </c>
      <c r="H52" s="99">
        <f>B52+E52</f>
        <v>0</v>
      </c>
      <c r="I52" s="99"/>
      <c r="J52" s="100">
        <f>C52+F52</f>
        <v>11</v>
      </c>
      <c r="K52" s="109" t="str">
        <f t="shared" si="9"/>
        <v>0 </v>
      </c>
      <c r="L52" s="46"/>
    </row>
    <row r="53" spans="1:12" s="8" customFormat="1" ht="36.75" customHeight="1">
      <c r="A53" s="97" t="s">
        <v>6</v>
      </c>
      <c r="B53" s="98">
        <v>1266</v>
      </c>
      <c r="C53" s="98">
        <v>1856</v>
      </c>
      <c r="D53" s="109">
        <f t="shared" si="7"/>
        <v>146.60347551342812</v>
      </c>
      <c r="E53" s="98">
        <v>0</v>
      </c>
      <c r="F53" s="99">
        <v>0</v>
      </c>
      <c r="G53" s="109" t="str">
        <f t="shared" si="8"/>
        <v>0 </v>
      </c>
      <c r="H53" s="99">
        <f>B53+E53</f>
        <v>1266</v>
      </c>
      <c r="I53" s="99"/>
      <c r="J53" s="100">
        <f>C53+F53</f>
        <v>1856</v>
      </c>
      <c r="K53" s="109">
        <f t="shared" si="9"/>
        <v>146.60347551342812</v>
      </c>
      <c r="L53" s="46"/>
    </row>
    <row r="54" spans="1:12" s="8" customFormat="1" ht="31.5" customHeight="1">
      <c r="A54" s="97" t="s">
        <v>75</v>
      </c>
      <c r="B54" s="98">
        <v>0</v>
      </c>
      <c r="C54" s="98">
        <v>0</v>
      </c>
      <c r="D54" s="109" t="str">
        <f t="shared" si="7"/>
        <v>0 </v>
      </c>
      <c r="E54" s="98">
        <v>0</v>
      </c>
      <c r="F54" s="99">
        <v>0</v>
      </c>
      <c r="G54" s="109" t="str">
        <f t="shared" si="8"/>
        <v>0 </v>
      </c>
      <c r="H54" s="99">
        <v>0</v>
      </c>
      <c r="I54" s="99"/>
      <c r="J54" s="100">
        <f>C54+F54</f>
        <v>0</v>
      </c>
      <c r="K54" s="109" t="str">
        <f t="shared" si="9"/>
        <v>0 </v>
      </c>
      <c r="L54" s="46"/>
    </row>
    <row r="55" spans="1:12" s="8" customFormat="1" ht="33.75" customHeight="1">
      <c r="A55" s="97" t="s">
        <v>57</v>
      </c>
      <c r="B55" s="98">
        <v>3821</v>
      </c>
      <c r="C55" s="98">
        <v>12713</v>
      </c>
      <c r="D55" s="109">
        <f t="shared" si="7"/>
        <v>332.7139492279508</v>
      </c>
      <c r="E55" s="98">
        <v>1502</v>
      </c>
      <c r="F55" s="99">
        <v>7530</v>
      </c>
      <c r="G55" s="109">
        <f t="shared" si="8"/>
        <v>501.33155792276966</v>
      </c>
      <c r="H55" s="99">
        <f>B55+E55</f>
        <v>5323</v>
      </c>
      <c r="I55" s="99">
        <v>1858</v>
      </c>
      <c r="J55" s="100">
        <f>C55+F55-I55</f>
        <v>18385</v>
      </c>
      <c r="K55" s="109">
        <f t="shared" si="9"/>
        <v>345.3879391320684</v>
      </c>
      <c r="L55" s="46"/>
    </row>
    <row r="56" spans="1:12" s="8" customFormat="1" ht="31.5" customHeight="1">
      <c r="A56" s="127" t="s">
        <v>47</v>
      </c>
      <c r="B56" s="128">
        <f>B57</f>
        <v>780</v>
      </c>
      <c r="C56" s="128">
        <f>C57</f>
        <v>1144</v>
      </c>
      <c r="D56" s="109">
        <f t="shared" si="7"/>
        <v>146.66666666666666</v>
      </c>
      <c r="E56" s="128">
        <f>E57</f>
        <v>640</v>
      </c>
      <c r="F56" s="128">
        <f>F57</f>
        <v>1144</v>
      </c>
      <c r="G56" s="109">
        <f t="shared" si="8"/>
        <v>178.75</v>
      </c>
      <c r="H56" s="128">
        <f>H57</f>
        <v>640</v>
      </c>
      <c r="I56" s="128">
        <f>I57</f>
        <v>858</v>
      </c>
      <c r="J56" s="128">
        <f>J57</f>
        <v>1430</v>
      </c>
      <c r="K56" s="109">
        <f t="shared" si="9"/>
        <v>223.4375</v>
      </c>
      <c r="L56" s="46"/>
    </row>
    <row r="57" spans="1:12" s="8" customFormat="1" ht="35.25" customHeight="1">
      <c r="A57" s="97" t="s">
        <v>26</v>
      </c>
      <c r="B57" s="98">
        <v>780</v>
      </c>
      <c r="C57" s="98">
        <v>1144</v>
      </c>
      <c r="D57" s="109">
        <f t="shared" si="7"/>
        <v>146.66666666666666</v>
      </c>
      <c r="E57" s="98">
        <v>640</v>
      </c>
      <c r="F57" s="99">
        <v>1144</v>
      </c>
      <c r="G57" s="109">
        <f t="shared" si="8"/>
        <v>178.75</v>
      </c>
      <c r="H57" s="99">
        <f>B57+E57-780</f>
        <v>640</v>
      </c>
      <c r="I57" s="99">
        <v>858</v>
      </c>
      <c r="J57" s="100">
        <f>C57+F57-I57</f>
        <v>1430</v>
      </c>
      <c r="K57" s="109">
        <f t="shared" si="9"/>
        <v>223.4375</v>
      </c>
      <c r="L57" s="46"/>
    </row>
    <row r="58" spans="1:12" s="8" customFormat="1" ht="40.5" customHeight="1" hidden="1">
      <c r="A58" s="97" t="s">
        <v>41</v>
      </c>
      <c r="B58" s="98"/>
      <c r="C58" s="98"/>
      <c r="D58" s="109" t="str">
        <f t="shared" si="7"/>
        <v>0 </v>
      </c>
      <c r="E58" s="98"/>
      <c r="F58" s="99"/>
      <c r="G58" s="109" t="str">
        <f t="shared" si="8"/>
        <v>0 </v>
      </c>
      <c r="H58" s="99">
        <f>B58+E58</f>
        <v>0</v>
      </c>
      <c r="I58" s="99"/>
      <c r="J58" s="99">
        <f>C58+F58</f>
        <v>0</v>
      </c>
      <c r="K58" s="109" t="str">
        <f t="shared" si="9"/>
        <v>0 </v>
      </c>
      <c r="L58" s="46"/>
    </row>
    <row r="59" spans="1:12" s="8" customFormat="1" ht="56.25" customHeight="1">
      <c r="A59" s="127" t="s">
        <v>107</v>
      </c>
      <c r="B59" s="128">
        <f>B60+B61+B63+B64+B62</f>
        <v>3936</v>
      </c>
      <c r="C59" s="128">
        <f>C60+C61+C63+C64</f>
        <v>7018</v>
      </c>
      <c r="D59" s="109">
        <f t="shared" si="7"/>
        <v>178.30284552845526</v>
      </c>
      <c r="E59" s="128">
        <f>E60+E61+E64+E63</f>
        <v>2115</v>
      </c>
      <c r="F59" s="128">
        <f>F60+F64+F61+F63</f>
        <v>4434</v>
      </c>
      <c r="G59" s="109">
        <f t="shared" si="8"/>
        <v>209.645390070922</v>
      </c>
      <c r="H59" s="128">
        <f>H60+H61+H64+H63+H62</f>
        <v>6051</v>
      </c>
      <c r="I59" s="128">
        <f>I60+I61+I64</f>
        <v>0</v>
      </c>
      <c r="J59" s="128">
        <f>J60+J61+J64+J63+H604</f>
        <v>11452</v>
      </c>
      <c r="K59" s="109">
        <f t="shared" si="9"/>
        <v>189.25797388861346</v>
      </c>
      <c r="L59" s="46"/>
    </row>
    <row r="60" spans="1:12" s="8" customFormat="1" ht="19.5" customHeight="1">
      <c r="A60" s="97" t="s">
        <v>111</v>
      </c>
      <c r="B60" s="98">
        <v>889</v>
      </c>
      <c r="C60" s="98">
        <v>1226</v>
      </c>
      <c r="D60" s="109">
        <f t="shared" si="7"/>
        <v>137.90776152980877</v>
      </c>
      <c r="E60" s="98">
        <v>0</v>
      </c>
      <c r="F60" s="99">
        <v>0</v>
      </c>
      <c r="G60" s="109" t="str">
        <f t="shared" si="8"/>
        <v>0 </v>
      </c>
      <c r="H60" s="99">
        <f>B60+E60</f>
        <v>889</v>
      </c>
      <c r="I60" s="99"/>
      <c r="J60" s="99">
        <f>C60+F60</f>
        <v>1226</v>
      </c>
      <c r="K60" s="109">
        <f t="shared" si="9"/>
        <v>137.90776152980877</v>
      </c>
      <c r="L60" s="46"/>
    </row>
    <row r="61" spans="1:12" s="8" customFormat="1" ht="91.5" customHeight="1" hidden="1">
      <c r="A61" s="97" t="s">
        <v>69</v>
      </c>
      <c r="B61" s="98"/>
      <c r="C61" s="98"/>
      <c r="D61" s="109" t="str">
        <f t="shared" si="7"/>
        <v>0 </v>
      </c>
      <c r="E61" s="98">
        <v>0</v>
      </c>
      <c r="F61" s="99">
        <v>0</v>
      </c>
      <c r="G61" s="109" t="str">
        <f t="shared" si="8"/>
        <v>0 </v>
      </c>
      <c r="H61" s="99">
        <f>B61+E61</f>
        <v>0</v>
      </c>
      <c r="I61" s="99"/>
      <c r="J61" s="99">
        <f>C61+F61</f>
        <v>0</v>
      </c>
      <c r="K61" s="109" t="str">
        <f t="shared" si="9"/>
        <v>0 </v>
      </c>
      <c r="L61" s="46"/>
    </row>
    <row r="62" spans="1:12" s="8" customFormat="1" ht="91.5" customHeight="1">
      <c r="A62" s="97" t="s">
        <v>125</v>
      </c>
      <c r="B62" s="98">
        <v>3036</v>
      </c>
      <c r="C62" s="98">
        <v>0</v>
      </c>
      <c r="D62" s="109"/>
      <c r="E62" s="98">
        <v>0</v>
      </c>
      <c r="F62" s="99">
        <v>0</v>
      </c>
      <c r="G62" s="109" t="str">
        <f t="shared" si="8"/>
        <v>0 </v>
      </c>
      <c r="H62" s="99">
        <f>B62+E62</f>
        <v>3036</v>
      </c>
      <c r="I62" s="99"/>
      <c r="J62" s="99">
        <f>C62+F62</f>
        <v>0</v>
      </c>
      <c r="K62" s="109"/>
      <c r="L62" s="46"/>
    </row>
    <row r="63" spans="1:12" s="8" customFormat="1" ht="46.5" customHeight="1">
      <c r="A63" s="97" t="s">
        <v>104</v>
      </c>
      <c r="B63" s="98">
        <v>0</v>
      </c>
      <c r="C63" s="98">
        <v>4966</v>
      </c>
      <c r="D63" s="109" t="str">
        <f t="shared" si="7"/>
        <v>0 </v>
      </c>
      <c r="E63" s="98">
        <v>2003</v>
      </c>
      <c r="F63" s="99">
        <v>3641</v>
      </c>
      <c r="G63" s="109">
        <f t="shared" si="8"/>
        <v>181.77733399900148</v>
      </c>
      <c r="H63" s="99">
        <f>B63+E63</f>
        <v>2003</v>
      </c>
      <c r="I63" s="99"/>
      <c r="J63" s="100">
        <f>C63+F63-I63</f>
        <v>8607</v>
      </c>
      <c r="K63" s="109">
        <f t="shared" si="9"/>
        <v>429.70544183724417</v>
      </c>
      <c r="L63" s="46"/>
    </row>
    <row r="64" spans="1:12" s="8" customFormat="1" ht="58.5" customHeight="1">
      <c r="A64" s="97" t="s">
        <v>91</v>
      </c>
      <c r="B64" s="98">
        <v>11</v>
      </c>
      <c r="C64" s="98">
        <v>826</v>
      </c>
      <c r="D64" s="109">
        <f t="shared" si="7"/>
        <v>7509.090909090909</v>
      </c>
      <c r="E64" s="98">
        <v>112</v>
      </c>
      <c r="F64" s="99">
        <v>793</v>
      </c>
      <c r="G64" s="109">
        <f t="shared" si="8"/>
        <v>708.0357142857143</v>
      </c>
      <c r="H64" s="99">
        <f>B64+E64</f>
        <v>123</v>
      </c>
      <c r="I64" s="99"/>
      <c r="J64" s="100">
        <f>C64+F64</f>
        <v>1619</v>
      </c>
      <c r="K64" s="109">
        <f t="shared" si="9"/>
        <v>1316.260162601626</v>
      </c>
      <c r="L64" s="46"/>
    </row>
    <row r="65" spans="1:12" s="8" customFormat="1" ht="35.25" customHeight="1">
      <c r="A65" s="127" t="s">
        <v>48</v>
      </c>
      <c r="B65" s="128">
        <f>B66+B68+B70+B71+B72+B67+B69</f>
        <v>84882</v>
      </c>
      <c r="C65" s="128">
        <f>C66+C68+C70+C71+C72+C67+C69</f>
        <v>121187</v>
      </c>
      <c r="D65" s="109">
        <f t="shared" si="7"/>
        <v>142.77114111354587</v>
      </c>
      <c r="E65" s="128">
        <f>E66+E68+E70+E71+E72+E67+E69</f>
        <v>13739</v>
      </c>
      <c r="F65" s="128">
        <f>F66+F68+F70+F71+F72+F67+F69</f>
        <v>26225</v>
      </c>
      <c r="G65" s="109">
        <f t="shared" si="8"/>
        <v>190.87997670863962</v>
      </c>
      <c r="H65" s="128">
        <f>H66+H68+H70+H71+H72+H67+H69</f>
        <v>95025</v>
      </c>
      <c r="I65" s="128">
        <f>I66+I68+I70+I71+I72+I67+I69</f>
        <v>6075</v>
      </c>
      <c r="J65" s="128">
        <f>J66+J68+J70+J71+J72+J67+J69</f>
        <v>141337</v>
      </c>
      <c r="K65" s="109">
        <f t="shared" si="9"/>
        <v>148.7366482504604</v>
      </c>
      <c r="L65" s="46"/>
    </row>
    <row r="66" spans="1:12" s="8" customFormat="1" ht="34.5" customHeight="1">
      <c r="A66" s="97" t="s">
        <v>76</v>
      </c>
      <c r="B66" s="98">
        <v>320</v>
      </c>
      <c r="C66" s="98">
        <v>516</v>
      </c>
      <c r="D66" s="109">
        <f t="shared" si="7"/>
        <v>161.25</v>
      </c>
      <c r="E66" s="98">
        <v>0</v>
      </c>
      <c r="F66" s="99">
        <v>0</v>
      </c>
      <c r="G66" s="109" t="str">
        <f t="shared" si="8"/>
        <v>0 </v>
      </c>
      <c r="H66" s="99">
        <f>B66+E66</f>
        <v>320</v>
      </c>
      <c r="I66" s="99"/>
      <c r="J66" s="99">
        <f>C66+F66</f>
        <v>516</v>
      </c>
      <c r="K66" s="109">
        <f t="shared" si="9"/>
        <v>161.25</v>
      </c>
      <c r="L66" s="46"/>
    </row>
    <row r="67" spans="1:12" s="8" customFormat="1" ht="36.75" customHeight="1">
      <c r="A67" s="97" t="s">
        <v>28</v>
      </c>
      <c r="B67" s="98">
        <v>6298</v>
      </c>
      <c r="C67" s="98">
        <v>8828</v>
      </c>
      <c r="D67" s="109">
        <f t="shared" si="7"/>
        <v>140.17148301047953</v>
      </c>
      <c r="E67" s="98">
        <v>0</v>
      </c>
      <c r="F67" s="99">
        <v>0</v>
      </c>
      <c r="G67" s="109" t="str">
        <f t="shared" si="8"/>
        <v>0 </v>
      </c>
      <c r="H67" s="99">
        <f>B67+E67</f>
        <v>6298</v>
      </c>
      <c r="I67" s="99"/>
      <c r="J67" s="99">
        <f>C67+F67</f>
        <v>8828</v>
      </c>
      <c r="K67" s="109">
        <f t="shared" si="9"/>
        <v>140.17148301047953</v>
      </c>
      <c r="L67" s="46"/>
    </row>
    <row r="68" spans="1:12" s="8" customFormat="1" ht="0.75" customHeight="1" hidden="1">
      <c r="A68" s="97" t="s">
        <v>70</v>
      </c>
      <c r="B68" s="98">
        <v>0</v>
      </c>
      <c r="C68" s="98">
        <v>0</v>
      </c>
      <c r="D68" s="109" t="str">
        <f t="shared" si="7"/>
        <v>0 </v>
      </c>
      <c r="E68" s="98">
        <v>0</v>
      </c>
      <c r="F68" s="99">
        <v>0</v>
      </c>
      <c r="G68" s="109" t="str">
        <f t="shared" si="8"/>
        <v>0 </v>
      </c>
      <c r="H68" s="99">
        <f>B68+E68</f>
        <v>0</v>
      </c>
      <c r="I68" s="99"/>
      <c r="J68" s="99">
        <f>C68+F68</f>
        <v>0</v>
      </c>
      <c r="K68" s="109" t="str">
        <f t="shared" si="9"/>
        <v>0 </v>
      </c>
      <c r="L68" s="46"/>
    </row>
    <row r="69" spans="1:12" s="8" customFormat="1" ht="19.5" customHeight="1" hidden="1">
      <c r="A69" s="97" t="s">
        <v>83</v>
      </c>
      <c r="B69" s="98">
        <v>0</v>
      </c>
      <c r="C69" s="98">
        <v>0</v>
      </c>
      <c r="D69" s="109" t="str">
        <f t="shared" si="7"/>
        <v>0 </v>
      </c>
      <c r="E69" s="98">
        <v>0</v>
      </c>
      <c r="F69" s="99">
        <v>0</v>
      </c>
      <c r="G69" s="109" t="str">
        <f t="shared" si="8"/>
        <v>0 </v>
      </c>
      <c r="H69" s="99">
        <f>B69+E69</f>
        <v>0</v>
      </c>
      <c r="I69" s="99"/>
      <c r="J69" s="99">
        <f>C69+F69</f>
        <v>0</v>
      </c>
      <c r="K69" s="109" t="str">
        <f t="shared" si="9"/>
        <v>0 </v>
      </c>
      <c r="L69" s="46"/>
    </row>
    <row r="70" spans="1:12" s="8" customFormat="1" ht="26.25" customHeight="1">
      <c r="A70" s="97" t="s">
        <v>27</v>
      </c>
      <c r="B70" s="98">
        <v>6648</v>
      </c>
      <c r="C70" s="98">
        <v>8886</v>
      </c>
      <c r="D70" s="109">
        <f t="shared" si="7"/>
        <v>133.66425992779781</v>
      </c>
      <c r="E70" s="98">
        <v>0</v>
      </c>
      <c r="F70" s="99">
        <v>0</v>
      </c>
      <c r="G70" s="109" t="str">
        <f t="shared" si="8"/>
        <v>0 </v>
      </c>
      <c r="H70" s="99">
        <f>B70+E70</f>
        <v>6648</v>
      </c>
      <c r="I70" s="99"/>
      <c r="J70" s="99">
        <f>C70+F70</f>
        <v>8886</v>
      </c>
      <c r="K70" s="109">
        <f t="shared" si="9"/>
        <v>133.66425992779781</v>
      </c>
      <c r="L70" s="46"/>
    </row>
    <row r="71" spans="1:12" s="8" customFormat="1" ht="24.75" customHeight="1">
      <c r="A71" s="97" t="s">
        <v>45</v>
      </c>
      <c r="B71" s="98">
        <v>34033</v>
      </c>
      <c r="C71" s="98">
        <v>49897</v>
      </c>
      <c r="D71" s="109">
        <f t="shared" si="7"/>
        <v>146.6135809361502</v>
      </c>
      <c r="E71" s="98">
        <v>5870</v>
      </c>
      <c r="F71" s="99">
        <v>14550</v>
      </c>
      <c r="G71" s="109">
        <f t="shared" si="8"/>
        <v>247.87052810902895</v>
      </c>
      <c r="H71" s="99">
        <v>36788</v>
      </c>
      <c r="I71" s="99">
        <v>6075</v>
      </c>
      <c r="J71" s="99">
        <f>C71+F71-I71</f>
        <v>58372</v>
      </c>
      <c r="K71" s="109">
        <f t="shared" si="9"/>
        <v>158.6713058606067</v>
      </c>
      <c r="L71" s="46"/>
    </row>
    <row r="72" spans="1:12" s="8" customFormat="1" ht="38.25" customHeight="1">
      <c r="A72" s="97" t="s">
        <v>34</v>
      </c>
      <c r="B72" s="98">
        <v>37583</v>
      </c>
      <c r="C72" s="98">
        <v>53060</v>
      </c>
      <c r="D72" s="109">
        <f t="shared" si="7"/>
        <v>141.18085304525982</v>
      </c>
      <c r="E72" s="98">
        <v>7869</v>
      </c>
      <c r="F72" s="99">
        <v>11675</v>
      </c>
      <c r="G72" s="109">
        <f t="shared" si="8"/>
        <v>148.3670097852332</v>
      </c>
      <c r="H72" s="99">
        <f>B72+E72-481</f>
        <v>44971</v>
      </c>
      <c r="I72" s="99"/>
      <c r="J72" s="99">
        <f>C72+F72</f>
        <v>64735</v>
      </c>
      <c r="K72" s="109">
        <f t="shared" si="9"/>
        <v>143.94832225211803</v>
      </c>
      <c r="L72" s="46"/>
    </row>
    <row r="73" spans="1:12" s="8" customFormat="1" ht="36.75" customHeight="1">
      <c r="A73" s="127" t="s">
        <v>105</v>
      </c>
      <c r="B73" s="128">
        <f>B74+B75+B77+B78+B76</f>
        <v>27048</v>
      </c>
      <c r="C73" s="128">
        <f>C74+C75+C77+C78+C76</f>
        <v>24502</v>
      </c>
      <c r="D73" s="109">
        <f t="shared" si="7"/>
        <v>90.58710440698017</v>
      </c>
      <c r="E73" s="128">
        <f>E74+E75+E77+E78+E76</f>
        <v>17812</v>
      </c>
      <c r="F73" s="128">
        <f>F74+F75+F77+F78</f>
        <v>26367</v>
      </c>
      <c r="G73" s="109">
        <f t="shared" si="8"/>
        <v>148.02941836963845</v>
      </c>
      <c r="H73" s="128">
        <f>H74+H75+H77+H78+H76</f>
        <v>39097</v>
      </c>
      <c r="I73" s="128">
        <f>I74+I75+I77+I78+I76</f>
        <v>3830</v>
      </c>
      <c r="J73" s="128">
        <f>J74+J75+J77+J78+J76</f>
        <v>47039</v>
      </c>
      <c r="K73" s="109">
        <f t="shared" si="9"/>
        <v>120.3135790469857</v>
      </c>
      <c r="L73" s="46"/>
    </row>
    <row r="74" spans="1:29" s="8" customFormat="1" ht="30" customHeight="1">
      <c r="A74" s="97" t="s">
        <v>80</v>
      </c>
      <c r="B74" s="98">
        <v>243</v>
      </c>
      <c r="C74" s="98">
        <v>258</v>
      </c>
      <c r="D74" s="109">
        <f t="shared" si="7"/>
        <v>106.17283950617285</v>
      </c>
      <c r="E74" s="98">
        <v>0</v>
      </c>
      <c r="F74" s="99">
        <v>0</v>
      </c>
      <c r="G74" s="109" t="str">
        <f t="shared" si="8"/>
        <v>0 </v>
      </c>
      <c r="H74" s="99">
        <f>B74+E74</f>
        <v>243</v>
      </c>
      <c r="I74" s="99"/>
      <c r="J74" s="100">
        <f>C74+F74</f>
        <v>258</v>
      </c>
      <c r="K74" s="109">
        <f t="shared" si="9"/>
        <v>106.17283950617285</v>
      </c>
      <c r="L74" s="46"/>
      <c r="N74" s="101"/>
      <c r="U74" s="101"/>
      <c r="V74" s="101"/>
      <c r="W74" s="102"/>
      <c r="X74" s="101"/>
      <c r="Y74" s="101"/>
      <c r="Z74" s="102"/>
      <c r="AA74" s="101"/>
      <c r="AB74" s="101"/>
      <c r="AC74" s="101"/>
    </row>
    <row r="75" spans="1:12" s="8" customFormat="1" ht="29.25" customHeight="1" hidden="1">
      <c r="A75" s="97" t="s">
        <v>30</v>
      </c>
      <c r="B75" s="98"/>
      <c r="C75" s="98"/>
      <c r="D75" s="109" t="str">
        <f t="shared" si="7"/>
        <v>0 </v>
      </c>
      <c r="E75" s="98">
        <v>0</v>
      </c>
      <c r="F75" s="99">
        <v>0</v>
      </c>
      <c r="G75" s="109" t="str">
        <f t="shared" si="8"/>
        <v>0 </v>
      </c>
      <c r="H75" s="99">
        <f>B75+E75</f>
        <v>0</v>
      </c>
      <c r="I75" s="99"/>
      <c r="J75" s="100">
        <f>C75+F75</f>
        <v>0</v>
      </c>
      <c r="K75" s="109" t="str">
        <f t="shared" si="9"/>
        <v>0 </v>
      </c>
      <c r="L75" s="46"/>
    </row>
    <row r="76" spans="1:12" s="8" customFormat="1" ht="29.25" customHeight="1">
      <c r="A76" s="97" t="s">
        <v>30</v>
      </c>
      <c r="B76" s="98">
        <v>184</v>
      </c>
      <c r="C76" s="98">
        <v>58</v>
      </c>
      <c r="D76" s="109">
        <f t="shared" si="7"/>
        <v>31.521739130434785</v>
      </c>
      <c r="E76" s="98">
        <v>94</v>
      </c>
      <c r="F76" s="99">
        <v>0</v>
      </c>
      <c r="G76" s="109">
        <f t="shared" si="8"/>
        <v>0</v>
      </c>
      <c r="H76" s="99">
        <f>B76+E76</f>
        <v>278</v>
      </c>
      <c r="I76" s="99"/>
      <c r="J76" s="100">
        <f>C76+F76</f>
        <v>58</v>
      </c>
      <c r="K76" s="109">
        <f t="shared" si="9"/>
        <v>20.863309352517987</v>
      </c>
      <c r="L76" s="46"/>
    </row>
    <row r="77" spans="1:12" s="8" customFormat="1" ht="27" customHeight="1">
      <c r="A77" s="97" t="s">
        <v>71</v>
      </c>
      <c r="B77" s="98">
        <v>26621</v>
      </c>
      <c r="C77" s="98">
        <v>24186</v>
      </c>
      <c r="D77" s="109">
        <f t="shared" si="7"/>
        <v>90.85308590962022</v>
      </c>
      <c r="E77" s="98">
        <v>17718</v>
      </c>
      <c r="F77" s="99">
        <v>26367</v>
      </c>
      <c r="G77" s="109">
        <f t="shared" si="8"/>
        <v>148.81476464612257</v>
      </c>
      <c r="H77" s="99">
        <v>38576</v>
      </c>
      <c r="I77" s="99">
        <v>3830</v>
      </c>
      <c r="J77" s="100">
        <f>C77+F77-I77</f>
        <v>46723</v>
      </c>
      <c r="K77" s="109">
        <f t="shared" si="9"/>
        <v>121.11934881791788</v>
      </c>
      <c r="L77" s="46"/>
    </row>
    <row r="78" spans="1:12" s="8" customFormat="1" ht="30" customHeight="1" hidden="1">
      <c r="A78" s="97" t="s">
        <v>72</v>
      </c>
      <c r="B78" s="98">
        <v>0</v>
      </c>
      <c r="C78" s="98">
        <v>0</v>
      </c>
      <c r="D78" s="109" t="str">
        <f t="shared" si="7"/>
        <v>0 </v>
      </c>
      <c r="E78" s="98">
        <v>0</v>
      </c>
      <c r="F78" s="99">
        <v>0</v>
      </c>
      <c r="G78" s="109" t="str">
        <f t="shared" si="8"/>
        <v>0 </v>
      </c>
      <c r="H78" s="99">
        <f>B78+E78</f>
        <v>0</v>
      </c>
      <c r="I78" s="99"/>
      <c r="J78" s="99">
        <f>C78+F78</f>
        <v>0</v>
      </c>
      <c r="K78" s="109" t="str">
        <f t="shared" si="9"/>
        <v>0 </v>
      </c>
      <c r="L78" s="46"/>
    </row>
    <row r="79" spans="1:12" s="8" customFormat="1" ht="36" customHeight="1" hidden="1">
      <c r="A79" s="127" t="s">
        <v>106</v>
      </c>
      <c r="B79" s="128">
        <f>B81+B80</f>
        <v>0</v>
      </c>
      <c r="C79" s="128">
        <f>C81</f>
        <v>0</v>
      </c>
      <c r="D79" s="109" t="str">
        <f t="shared" si="7"/>
        <v>0 </v>
      </c>
      <c r="E79" s="128">
        <f>E81</f>
        <v>0</v>
      </c>
      <c r="F79" s="128">
        <f>F81</f>
        <v>0</v>
      </c>
      <c r="G79" s="109" t="str">
        <f t="shared" si="8"/>
        <v>0 </v>
      </c>
      <c r="H79" s="128">
        <f>H81+H80</f>
        <v>0</v>
      </c>
      <c r="I79" s="128">
        <f>I81</f>
        <v>0</v>
      </c>
      <c r="J79" s="128">
        <f>J81</f>
        <v>0</v>
      </c>
      <c r="K79" s="109" t="str">
        <f t="shared" si="9"/>
        <v>0 </v>
      </c>
      <c r="L79" s="46"/>
    </row>
    <row r="80" spans="1:12" s="8" customFormat="1" ht="54" customHeight="1" hidden="1">
      <c r="A80" s="97" t="s">
        <v>93</v>
      </c>
      <c r="B80" s="129"/>
      <c r="C80" s="128">
        <v>0</v>
      </c>
      <c r="D80" s="109">
        <v>0</v>
      </c>
      <c r="E80" s="128">
        <v>0</v>
      </c>
      <c r="F80" s="128">
        <v>0</v>
      </c>
      <c r="G80" s="109">
        <v>0</v>
      </c>
      <c r="H80" s="128"/>
      <c r="I80" s="128"/>
      <c r="J80" s="128">
        <v>0</v>
      </c>
      <c r="K80" s="109"/>
      <c r="L80" s="46"/>
    </row>
    <row r="81" spans="1:12" s="8" customFormat="1" ht="33" customHeight="1" hidden="1">
      <c r="A81" s="97" t="s">
        <v>112</v>
      </c>
      <c r="B81" s="98"/>
      <c r="C81" s="98">
        <v>0</v>
      </c>
      <c r="D81" s="109" t="str">
        <f aca="true" t="shared" si="10" ref="D81:D128">IF(B81=0,"0 ",C81/B81*100)</f>
        <v>0 </v>
      </c>
      <c r="E81" s="98">
        <v>0</v>
      </c>
      <c r="F81" s="99">
        <v>0</v>
      </c>
      <c r="G81" s="109" t="str">
        <f aca="true" t="shared" si="11" ref="G81:G121">IF(E81=0,"0 ",F81/E81*100)</f>
        <v>0 </v>
      </c>
      <c r="H81" s="99">
        <f>B81+E81</f>
        <v>0</v>
      </c>
      <c r="I81" s="99"/>
      <c r="J81" s="100">
        <f>C81+F81</f>
        <v>0</v>
      </c>
      <c r="K81" s="109" t="str">
        <f aca="true" t="shared" si="12" ref="K81:K116">IF(H81=0,"0 ",J81/H81*100)</f>
        <v>0 </v>
      </c>
      <c r="L81" s="46"/>
    </row>
    <row r="82" spans="1:12" s="8" customFormat="1" ht="33" customHeight="1">
      <c r="A82" s="132" t="s">
        <v>106</v>
      </c>
      <c r="B82" s="130">
        <f>B83</f>
        <v>3427</v>
      </c>
      <c r="C82" s="130">
        <f>C83</f>
        <v>0</v>
      </c>
      <c r="D82" s="109">
        <f t="shared" si="10"/>
        <v>0</v>
      </c>
      <c r="E82" s="130"/>
      <c r="F82" s="135"/>
      <c r="G82" s="109" t="str">
        <f t="shared" si="11"/>
        <v>0 </v>
      </c>
      <c r="H82" s="135">
        <v>3427</v>
      </c>
      <c r="I82" s="135"/>
      <c r="J82" s="120"/>
      <c r="K82" s="109">
        <f t="shared" si="12"/>
        <v>0</v>
      </c>
      <c r="L82" s="46"/>
    </row>
    <row r="83" spans="1:12" s="8" customFormat="1" ht="33" customHeight="1">
      <c r="A83" s="97" t="s">
        <v>112</v>
      </c>
      <c r="B83" s="98">
        <v>3427</v>
      </c>
      <c r="C83" s="98">
        <v>0</v>
      </c>
      <c r="D83" s="109"/>
      <c r="E83" s="98">
        <v>0</v>
      </c>
      <c r="F83" s="99">
        <v>0</v>
      </c>
      <c r="G83" s="109"/>
      <c r="H83" s="99">
        <v>3427</v>
      </c>
      <c r="I83" s="99"/>
      <c r="J83" s="100"/>
      <c r="K83" s="109"/>
      <c r="L83" s="46"/>
    </row>
    <row r="84" spans="1:12" s="8" customFormat="1" ht="24.75" customHeight="1">
      <c r="A84" s="127" t="s">
        <v>49</v>
      </c>
      <c r="B84" s="130">
        <f>B85+B86+B89+B91+B92+B88</f>
        <v>378074</v>
      </c>
      <c r="C84" s="130">
        <f>C85+C86+C89+C91+C92+C88</f>
        <v>495717</v>
      </c>
      <c r="D84" s="109">
        <f t="shared" si="10"/>
        <v>131.1163952030555</v>
      </c>
      <c r="E84" s="128">
        <f>E85+E86+E89+E91+E92</f>
        <v>58</v>
      </c>
      <c r="F84" s="128">
        <f>F85+F86+F89+F91+F92</f>
        <v>86</v>
      </c>
      <c r="G84" s="109">
        <f t="shared" si="11"/>
        <v>148.27586206896552</v>
      </c>
      <c r="H84" s="128">
        <f>H85+H86+H89+H91+H92+H88</f>
        <v>378132</v>
      </c>
      <c r="I84" s="128">
        <f>I85+I86+I89+I91+I92+I88</f>
        <v>0</v>
      </c>
      <c r="J84" s="128">
        <f>J85+J86+J89+J91+J92+J88</f>
        <v>495803</v>
      </c>
      <c r="K84" s="109">
        <f t="shared" si="12"/>
        <v>131.1190272180085</v>
      </c>
      <c r="L84" s="46"/>
    </row>
    <row r="85" spans="1:12" s="8" customFormat="1" ht="24.75" customHeight="1">
      <c r="A85" s="97" t="s">
        <v>9</v>
      </c>
      <c r="B85" s="98">
        <v>103306</v>
      </c>
      <c r="C85" s="98">
        <v>165875</v>
      </c>
      <c r="D85" s="109">
        <f t="shared" si="10"/>
        <v>160.56666602133467</v>
      </c>
      <c r="E85" s="98">
        <v>0</v>
      </c>
      <c r="F85" s="99">
        <v>0</v>
      </c>
      <c r="G85" s="109" t="str">
        <f t="shared" si="11"/>
        <v>0 </v>
      </c>
      <c r="H85" s="99">
        <f>B85+E85</f>
        <v>103306</v>
      </c>
      <c r="I85" s="99"/>
      <c r="J85" s="100">
        <f>C85+F85</f>
        <v>165875</v>
      </c>
      <c r="K85" s="109">
        <f t="shared" si="12"/>
        <v>160.56666602133467</v>
      </c>
      <c r="L85" s="46"/>
    </row>
    <row r="86" spans="1:12" s="8" customFormat="1" ht="25.5" customHeight="1">
      <c r="A86" s="97" t="s">
        <v>10</v>
      </c>
      <c r="B86" s="98">
        <v>234259</v>
      </c>
      <c r="C86" s="98">
        <v>266731</v>
      </c>
      <c r="D86" s="109">
        <f t="shared" si="10"/>
        <v>113.86158055827099</v>
      </c>
      <c r="E86" s="98">
        <v>0</v>
      </c>
      <c r="F86" s="99">
        <v>0</v>
      </c>
      <c r="G86" s="109" t="str">
        <f t="shared" si="11"/>
        <v>0 </v>
      </c>
      <c r="H86" s="99">
        <f>B86+E86</f>
        <v>234259</v>
      </c>
      <c r="I86" s="99"/>
      <c r="J86" s="100">
        <f>C86+F86</f>
        <v>266731</v>
      </c>
      <c r="K86" s="109">
        <f t="shared" si="12"/>
        <v>113.86158055827099</v>
      </c>
      <c r="L86" s="46"/>
    </row>
    <row r="87" spans="1:12" s="8" customFormat="1" ht="0.75" customHeight="1">
      <c r="A87" s="97" t="s">
        <v>21</v>
      </c>
      <c r="B87" s="98">
        <v>0</v>
      </c>
      <c r="C87" s="98"/>
      <c r="D87" s="109" t="str">
        <f t="shared" si="10"/>
        <v>0 </v>
      </c>
      <c r="E87" s="98"/>
      <c r="F87" s="99"/>
      <c r="G87" s="109" t="str">
        <f t="shared" si="11"/>
        <v>0 </v>
      </c>
      <c r="H87" s="99">
        <f>B87+E87</f>
        <v>0</v>
      </c>
      <c r="I87" s="99"/>
      <c r="J87" s="100">
        <f>C87+F87</f>
        <v>0</v>
      </c>
      <c r="K87" s="109" t="str">
        <f t="shared" si="12"/>
        <v>0 </v>
      </c>
      <c r="L87" s="46"/>
    </row>
    <row r="88" spans="1:12" s="8" customFormat="1" ht="41.25" customHeight="1">
      <c r="A88" s="97" t="s">
        <v>113</v>
      </c>
      <c r="B88" s="98">
        <v>21373</v>
      </c>
      <c r="C88" s="98">
        <v>33965</v>
      </c>
      <c r="D88" s="109">
        <f t="shared" si="10"/>
        <v>158.9154540775745</v>
      </c>
      <c r="E88" s="98">
        <v>0</v>
      </c>
      <c r="F88" s="99">
        <v>0</v>
      </c>
      <c r="G88" s="109" t="str">
        <f t="shared" si="11"/>
        <v>0 </v>
      </c>
      <c r="H88" s="99">
        <f>B88+E88</f>
        <v>21373</v>
      </c>
      <c r="I88" s="99"/>
      <c r="J88" s="100">
        <f>C88+F88</f>
        <v>33965</v>
      </c>
      <c r="K88" s="109">
        <f t="shared" si="12"/>
        <v>158.9154540775745</v>
      </c>
      <c r="L88" s="46"/>
    </row>
    <row r="89" spans="1:12" s="8" customFormat="1" ht="54.75" customHeight="1">
      <c r="A89" s="97" t="s">
        <v>96</v>
      </c>
      <c r="B89" s="98">
        <v>310</v>
      </c>
      <c r="C89" s="98">
        <v>577</v>
      </c>
      <c r="D89" s="109">
        <f t="shared" si="10"/>
        <v>186.1290322580645</v>
      </c>
      <c r="E89" s="98">
        <v>19</v>
      </c>
      <c r="F89" s="99">
        <v>55</v>
      </c>
      <c r="G89" s="109">
        <f t="shared" si="11"/>
        <v>289.4736842105263</v>
      </c>
      <c r="H89" s="99">
        <f aca="true" t="shared" si="13" ref="H89:H94">B89+E89</f>
        <v>329</v>
      </c>
      <c r="I89" s="99"/>
      <c r="J89" s="100">
        <f>C89+F89-I89</f>
        <v>632</v>
      </c>
      <c r="K89" s="109">
        <f t="shared" si="12"/>
        <v>192.09726443768997</v>
      </c>
      <c r="L89" s="46"/>
    </row>
    <row r="90" spans="1:12" s="8" customFormat="1" ht="0.75" customHeight="1" hidden="1">
      <c r="A90" s="97" t="s">
        <v>39</v>
      </c>
      <c r="B90" s="98">
        <v>0</v>
      </c>
      <c r="C90" s="98"/>
      <c r="D90" s="109" t="str">
        <f t="shared" si="10"/>
        <v>0 </v>
      </c>
      <c r="E90" s="98"/>
      <c r="F90" s="99"/>
      <c r="G90" s="109" t="str">
        <f t="shared" si="11"/>
        <v>0 </v>
      </c>
      <c r="H90" s="99">
        <f t="shared" si="13"/>
        <v>0</v>
      </c>
      <c r="I90" s="99"/>
      <c r="J90" s="100">
        <f>C90+F90</f>
        <v>0</v>
      </c>
      <c r="K90" s="109" t="str">
        <f t="shared" si="12"/>
        <v>0 </v>
      </c>
      <c r="L90" s="46"/>
    </row>
    <row r="91" spans="1:12" s="8" customFormat="1" ht="38.25" customHeight="1">
      <c r="A91" s="97" t="s">
        <v>20</v>
      </c>
      <c r="B91" s="98">
        <v>1067</v>
      </c>
      <c r="C91" s="98">
        <v>1300</v>
      </c>
      <c r="D91" s="109">
        <f t="shared" si="10"/>
        <v>121.83692596063732</v>
      </c>
      <c r="E91" s="98">
        <v>39</v>
      </c>
      <c r="F91" s="99">
        <v>31</v>
      </c>
      <c r="G91" s="109">
        <f t="shared" si="11"/>
        <v>79.48717948717949</v>
      </c>
      <c r="H91" s="99">
        <f t="shared" si="13"/>
        <v>1106</v>
      </c>
      <c r="I91" s="99"/>
      <c r="J91" s="100">
        <f>C91+F91-I91</f>
        <v>1331</v>
      </c>
      <c r="K91" s="109">
        <f t="shared" si="12"/>
        <v>120.34358047016276</v>
      </c>
      <c r="L91" s="46"/>
    </row>
    <row r="92" spans="1:12" s="8" customFormat="1" ht="37.5" customHeight="1">
      <c r="A92" s="97" t="s">
        <v>29</v>
      </c>
      <c r="B92" s="98">
        <v>17759</v>
      </c>
      <c r="C92" s="98">
        <v>27269</v>
      </c>
      <c r="D92" s="109">
        <f t="shared" si="10"/>
        <v>153.55031251759672</v>
      </c>
      <c r="E92" s="98">
        <v>0</v>
      </c>
      <c r="F92" s="99">
        <v>0</v>
      </c>
      <c r="G92" s="109" t="str">
        <f t="shared" si="11"/>
        <v>0 </v>
      </c>
      <c r="H92" s="99">
        <f t="shared" si="13"/>
        <v>17759</v>
      </c>
      <c r="I92" s="99"/>
      <c r="J92" s="100">
        <f>C92+F92</f>
        <v>27269</v>
      </c>
      <c r="K92" s="109">
        <f t="shared" si="12"/>
        <v>153.55031251759672</v>
      </c>
      <c r="L92" s="46"/>
    </row>
    <row r="93" spans="1:12" s="8" customFormat="1" ht="33.75" customHeight="1">
      <c r="A93" s="127" t="s">
        <v>97</v>
      </c>
      <c r="B93" s="128">
        <f>B94+B95+B96</f>
        <v>72959</v>
      </c>
      <c r="C93" s="128">
        <f>C94+C95+C96</f>
        <v>110537</v>
      </c>
      <c r="D93" s="109">
        <f t="shared" si="10"/>
        <v>151.50564015405914</v>
      </c>
      <c r="E93" s="128">
        <f>E94+E95+E96</f>
        <v>15</v>
      </c>
      <c r="F93" s="128">
        <f>F94+F95+F96</f>
        <v>21</v>
      </c>
      <c r="G93" s="109">
        <f t="shared" si="11"/>
        <v>140</v>
      </c>
      <c r="H93" s="128">
        <f>H94+H95+H96</f>
        <v>72974</v>
      </c>
      <c r="I93" s="128">
        <f>I94+I95+I96</f>
        <v>0</v>
      </c>
      <c r="J93" s="128">
        <f>J94+J95+J96</f>
        <v>110558</v>
      </c>
      <c r="K93" s="109">
        <f t="shared" si="12"/>
        <v>151.50327513909062</v>
      </c>
      <c r="L93" s="46"/>
    </row>
    <row r="94" spans="1:12" s="8" customFormat="1" ht="24.75" customHeight="1">
      <c r="A94" s="97" t="s">
        <v>11</v>
      </c>
      <c r="B94" s="98">
        <v>56693</v>
      </c>
      <c r="C94" s="98">
        <v>84130</v>
      </c>
      <c r="D94" s="109">
        <f t="shared" si="10"/>
        <v>148.3957455064999</v>
      </c>
      <c r="E94" s="98">
        <v>15</v>
      </c>
      <c r="F94" s="99">
        <v>21</v>
      </c>
      <c r="G94" s="109">
        <f t="shared" si="11"/>
        <v>140</v>
      </c>
      <c r="H94" s="99">
        <f t="shared" si="13"/>
        <v>56708</v>
      </c>
      <c r="I94" s="99"/>
      <c r="J94" s="100">
        <f>C94+F94-I94</f>
        <v>84151</v>
      </c>
      <c r="K94" s="109">
        <f t="shared" si="12"/>
        <v>148.39352472314312</v>
      </c>
      <c r="L94" s="46"/>
    </row>
    <row r="95" spans="1:12" s="8" customFormat="1" ht="21.75" customHeight="1" hidden="1">
      <c r="A95" s="97" t="s">
        <v>12</v>
      </c>
      <c r="B95" s="98"/>
      <c r="C95" s="98">
        <v>0</v>
      </c>
      <c r="D95" s="109" t="str">
        <f t="shared" si="10"/>
        <v>0 </v>
      </c>
      <c r="E95" s="98">
        <v>0</v>
      </c>
      <c r="F95" s="99">
        <v>0</v>
      </c>
      <c r="G95" s="109" t="str">
        <f t="shared" si="11"/>
        <v>0 </v>
      </c>
      <c r="H95" s="99">
        <f>B95+E95</f>
        <v>0</v>
      </c>
      <c r="I95" s="99"/>
      <c r="J95" s="100">
        <f>C95+F95</f>
        <v>0</v>
      </c>
      <c r="K95" s="109" t="str">
        <f t="shared" si="12"/>
        <v>0 </v>
      </c>
      <c r="L95" s="46"/>
    </row>
    <row r="96" spans="1:12" s="8" customFormat="1" ht="46.5" customHeight="1">
      <c r="A96" s="97" t="s">
        <v>73</v>
      </c>
      <c r="B96" s="98">
        <v>16266</v>
      </c>
      <c r="C96" s="98">
        <v>26407</v>
      </c>
      <c r="D96" s="109">
        <f t="shared" si="10"/>
        <v>162.34476822820608</v>
      </c>
      <c r="E96" s="98">
        <v>0</v>
      </c>
      <c r="F96" s="99">
        <v>0</v>
      </c>
      <c r="G96" s="109" t="str">
        <f t="shared" si="11"/>
        <v>0 </v>
      </c>
      <c r="H96" s="99">
        <f>B96+E96</f>
        <v>16266</v>
      </c>
      <c r="I96" s="99"/>
      <c r="J96" s="100">
        <f>C96+F96</f>
        <v>26407</v>
      </c>
      <c r="K96" s="109">
        <f t="shared" si="12"/>
        <v>162.34476822820608</v>
      </c>
      <c r="L96" s="46"/>
    </row>
    <row r="97" spans="1:12" s="8" customFormat="1" ht="27" customHeight="1">
      <c r="A97" s="127" t="s">
        <v>84</v>
      </c>
      <c r="B97" s="128">
        <f>B98+B99+B100+B101</f>
        <v>0</v>
      </c>
      <c r="C97" s="128">
        <f>C98+C99+C100+C101</f>
        <v>4100</v>
      </c>
      <c r="D97" s="109" t="str">
        <f t="shared" si="10"/>
        <v>0 </v>
      </c>
      <c r="E97" s="128">
        <f>E98+E99+E100+E101</f>
        <v>0</v>
      </c>
      <c r="F97" s="128">
        <f>F98+F99+F100+F101</f>
        <v>0</v>
      </c>
      <c r="G97" s="109" t="str">
        <f t="shared" si="11"/>
        <v>0 </v>
      </c>
      <c r="H97" s="128">
        <f>H98+H99+H100+H101</f>
        <v>0</v>
      </c>
      <c r="I97" s="128"/>
      <c r="J97" s="128">
        <f>J98+J99+J100+J101</f>
        <v>4100</v>
      </c>
      <c r="K97" s="109" t="str">
        <f t="shared" si="12"/>
        <v>0 </v>
      </c>
      <c r="L97" s="46"/>
    </row>
    <row r="98" spans="1:12" s="8" customFormat="1" ht="29.25" customHeight="1" hidden="1">
      <c r="A98" s="97" t="s">
        <v>7</v>
      </c>
      <c r="B98" s="98"/>
      <c r="C98" s="98">
        <v>0</v>
      </c>
      <c r="D98" s="109" t="str">
        <f t="shared" si="10"/>
        <v>0 </v>
      </c>
      <c r="E98" s="98">
        <v>0</v>
      </c>
      <c r="F98" s="99">
        <v>0</v>
      </c>
      <c r="G98" s="109" t="str">
        <f t="shared" si="11"/>
        <v>0 </v>
      </c>
      <c r="H98" s="99">
        <f>B98+E98</f>
        <v>0</v>
      </c>
      <c r="I98" s="99"/>
      <c r="J98" s="99">
        <f>C98+F98</f>
        <v>0</v>
      </c>
      <c r="K98" s="109" t="str">
        <f t="shared" si="12"/>
        <v>0 </v>
      </c>
      <c r="L98" s="46"/>
    </row>
    <row r="99" spans="1:12" s="8" customFormat="1" ht="26.25" customHeight="1" hidden="1">
      <c r="A99" s="97" t="s">
        <v>25</v>
      </c>
      <c r="B99" s="98">
        <v>0</v>
      </c>
      <c r="C99" s="98">
        <v>0</v>
      </c>
      <c r="D99" s="109" t="str">
        <f t="shared" si="10"/>
        <v>0 </v>
      </c>
      <c r="E99" s="98">
        <v>0</v>
      </c>
      <c r="F99" s="99">
        <v>0</v>
      </c>
      <c r="G99" s="109" t="str">
        <f t="shared" si="11"/>
        <v>0 </v>
      </c>
      <c r="H99" s="99">
        <f>B99+E99</f>
        <v>0</v>
      </c>
      <c r="I99" s="99"/>
      <c r="J99" s="99">
        <f>C99+F99</f>
        <v>0</v>
      </c>
      <c r="K99" s="109" t="str">
        <f t="shared" si="12"/>
        <v>0 </v>
      </c>
      <c r="L99" s="46"/>
    </row>
    <row r="100" spans="1:12" s="8" customFormat="1" ht="37.5" customHeight="1" hidden="1">
      <c r="A100" s="97" t="s">
        <v>44</v>
      </c>
      <c r="B100" s="98"/>
      <c r="C100" s="98">
        <v>0</v>
      </c>
      <c r="D100" s="109" t="str">
        <f t="shared" si="10"/>
        <v>0 </v>
      </c>
      <c r="E100" s="98">
        <v>0</v>
      </c>
      <c r="F100" s="99">
        <v>0</v>
      </c>
      <c r="G100" s="109" t="str">
        <f t="shared" si="11"/>
        <v>0 </v>
      </c>
      <c r="H100" s="99">
        <f>B100+E100</f>
        <v>0</v>
      </c>
      <c r="I100" s="99"/>
      <c r="J100" s="99">
        <f>C100+F100</f>
        <v>0</v>
      </c>
      <c r="K100" s="109" t="str">
        <f t="shared" si="12"/>
        <v>0 </v>
      </c>
      <c r="L100" s="46"/>
    </row>
    <row r="101" spans="1:12" s="8" customFormat="1" ht="39.75" customHeight="1">
      <c r="A101" s="97" t="s">
        <v>81</v>
      </c>
      <c r="B101" s="98">
        <v>0</v>
      </c>
      <c r="C101" s="98">
        <v>4100</v>
      </c>
      <c r="D101" s="109" t="str">
        <f t="shared" si="10"/>
        <v>0 </v>
      </c>
      <c r="E101" s="98">
        <v>0</v>
      </c>
      <c r="F101" s="99">
        <v>0</v>
      </c>
      <c r="G101" s="109" t="str">
        <f t="shared" si="11"/>
        <v>0 </v>
      </c>
      <c r="H101" s="99">
        <f>B101+E101</f>
        <v>0</v>
      </c>
      <c r="I101" s="99"/>
      <c r="J101" s="99">
        <f>C101+F101</f>
        <v>4100</v>
      </c>
      <c r="K101" s="109" t="str">
        <f t="shared" si="12"/>
        <v>0 </v>
      </c>
      <c r="L101" s="46"/>
    </row>
    <row r="102" spans="1:12" s="8" customFormat="1" ht="24.75" customHeight="1">
      <c r="A102" s="127" t="s">
        <v>50</v>
      </c>
      <c r="B102" s="128">
        <f>B103+B104+B105+B106+B107</f>
        <v>164383</v>
      </c>
      <c r="C102" s="128">
        <f>C103+C104+C105+C106+C107</f>
        <v>264037</v>
      </c>
      <c r="D102" s="109">
        <f t="shared" si="10"/>
        <v>160.6230571287785</v>
      </c>
      <c r="E102" s="128">
        <f>E103+E104+E105+E106+E107</f>
        <v>16</v>
      </c>
      <c r="F102" s="128">
        <f>F103+F104+F105+F106+F107</f>
        <v>7</v>
      </c>
      <c r="G102" s="109">
        <f t="shared" si="11"/>
        <v>43.75</v>
      </c>
      <c r="H102" s="128">
        <f>H103+H104+H105+H106+H107</f>
        <v>164399</v>
      </c>
      <c r="I102" s="128">
        <f>I103+I104+I105+I106+I107</f>
        <v>0</v>
      </c>
      <c r="J102" s="128">
        <f>J103+J104+J105+J106+J107</f>
        <v>264044</v>
      </c>
      <c r="K102" s="109">
        <f t="shared" si="12"/>
        <v>160.61168255281356</v>
      </c>
      <c r="L102" s="46"/>
    </row>
    <row r="103" spans="1:12" s="8" customFormat="1" ht="21" customHeight="1">
      <c r="A103" s="97" t="s">
        <v>13</v>
      </c>
      <c r="B103" s="98">
        <v>8671</v>
      </c>
      <c r="C103" s="98">
        <v>11795</v>
      </c>
      <c r="D103" s="109">
        <f t="shared" si="10"/>
        <v>136.0281397762657</v>
      </c>
      <c r="E103" s="98">
        <v>0</v>
      </c>
      <c r="F103" s="99">
        <v>0</v>
      </c>
      <c r="G103" s="109" t="str">
        <f t="shared" si="11"/>
        <v>0 </v>
      </c>
      <c r="H103" s="99">
        <f>B103+E103</f>
        <v>8671</v>
      </c>
      <c r="I103" s="99"/>
      <c r="J103" s="100">
        <f>C103+F103</f>
        <v>11795</v>
      </c>
      <c r="K103" s="109">
        <f t="shared" si="12"/>
        <v>136.0281397762657</v>
      </c>
      <c r="L103" s="46"/>
    </row>
    <row r="104" spans="1:12" s="8" customFormat="1" ht="36" customHeight="1">
      <c r="A104" s="97" t="s">
        <v>33</v>
      </c>
      <c r="B104" s="98">
        <v>40752</v>
      </c>
      <c r="C104" s="98">
        <v>58150</v>
      </c>
      <c r="D104" s="109">
        <f t="shared" si="10"/>
        <v>142.69238319591676</v>
      </c>
      <c r="E104" s="98">
        <v>0</v>
      </c>
      <c r="F104" s="99">
        <v>0</v>
      </c>
      <c r="G104" s="109" t="str">
        <f t="shared" si="11"/>
        <v>0 </v>
      </c>
      <c r="H104" s="99">
        <f>B104+E104</f>
        <v>40752</v>
      </c>
      <c r="I104" s="99"/>
      <c r="J104" s="100">
        <f>C104+F104</f>
        <v>58150</v>
      </c>
      <c r="K104" s="109">
        <f t="shared" si="12"/>
        <v>142.69238319591676</v>
      </c>
      <c r="L104" s="46"/>
    </row>
    <row r="105" spans="1:12" s="8" customFormat="1" ht="36" customHeight="1">
      <c r="A105" s="97" t="s">
        <v>31</v>
      </c>
      <c r="B105" s="98">
        <v>60386</v>
      </c>
      <c r="C105" s="98">
        <v>103763</v>
      </c>
      <c r="D105" s="109">
        <f t="shared" si="10"/>
        <v>171.83287516974133</v>
      </c>
      <c r="E105" s="98">
        <v>16</v>
      </c>
      <c r="F105" s="99">
        <v>7</v>
      </c>
      <c r="G105" s="109">
        <f t="shared" si="11"/>
        <v>43.75</v>
      </c>
      <c r="H105" s="99">
        <f>B105+E105</f>
        <v>60402</v>
      </c>
      <c r="I105" s="99"/>
      <c r="J105" s="100">
        <f>C105+F105</f>
        <v>103770</v>
      </c>
      <c r="K105" s="109">
        <f t="shared" si="12"/>
        <v>171.79894705473328</v>
      </c>
      <c r="L105" s="46"/>
    </row>
    <row r="106" spans="1:12" s="8" customFormat="1" ht="21" customHeight="1">
      <c r="A106" s="97" t="s">
        <v>58</v>
      </c>
      <c r="B106" s="98">
        <v>45231</v>
      </c>
      <c r="C106" s="98">
        <v>75523</v>
      </c>
      <c r="D106" s="109">
        <f t="shared" si="10"/>
        <v>166.97176715084788</v>
      </c>
      <c r="E106" s="98">
        <v>0</v>
      </c>
      <c r="F106" s="99">
        <v>0</v>
      </c>
      <c r="G106" s="109" t="str">
        <f t="shared" si="11"/>
        <v>0 </v>
      </c>
      <c r="H106" s="99">
        <f>B106+E106</f>
        <v>45231</v>
      </c>
      <c r="I106" s="99"/>
      <c r="J106" s="100">
        <f>C106+F106</f>
        <v>75523</v>
      </c>
      <c r="K106" s="109">
        <f t="shared" si="12"/>
        <v>166.97176715084788</v>
      </c>
      <c r="L106" s="46"/>
    </row>
    <row r="107" spans="1:12" s="8" customFormat="1" ht="35.25" customHeight="1">
      <c r="A107" s="97" t="s">
        <v>32</v>
      </c>
      <c r="B107" s="98">
        <v>9343</v>
      </c>
      <c r="C107" s="131">
        <v>14806</v>
      </c>
      <c r="D107" s="109">
        <f t="shared" si="10"/>
        <v>158.471583003318</v>
      </c>
      <c r="E107" s="98">
        <v>0</v>
      </c>
      <c r="F107" s="99">
        <v>0</v>
      </c>
      <c r="G107" s="109" t="str">
        <f t="shared" si="11"/>
        <v>0 </v>
      </c>
      <c r="H107" s="99">
        <f>B107+E107</f>
        <v>9343</v>
      </c>
      <c r="I107" s="99"/>
      <c r="J107" s="100">
        <f>C107+F107</f>
        <v>14806</v>
      </c>
      <c r="K107" s="109">
        <f t="shared" si="12"/>
        <v>158.471583003318</v>
      </c>
      <c r="L107" s="46"/>
    </row>
    <row r="108" spans="1:14" s="8" customFormat="1" ht="34.5" customHeight="1">
      <c r="A108" s="132" t="s">
        <v>59</v>
      </c>
      <c r="B108" s="130">
        <f>B109+B110+B111+B116+B117</f>
        <v>25994</v>
      </c>
      <c r="C108" s="130">
        <f>C109+C110+C111+C116+C117</f>
        <v>42194</v>
      </c>
      <c r="D108" s="109">
        <f t="shared" si="10"/>
        <v>162.3220743248442</v>
      </c>
      <c r="E108" s="130">
        <f>E109+E110+E111+E116</f>
        <v>0</v>
      </c>
      <c r="F108" s="130">
        <f>F109+F110+F111+F116</f>
        <v>0</v>
      </c>
      <c r="G108" s="109" t="str">
        <f t="shared" si="11"/>
        <v>0 </v>
      </c>
      <c r="H108" s="133">
        <f>H109+H110+H111+H116+H117</f>
        <v>25994</v>
      </c>
      <c r="I108" s="133">
        <f>I109+I110+I111+I116+I117</f>
        <v>0</v>
      </c>
      <c r="J108" s="133">
        <f>J109+J110+J111+J116+J117</f>
        <v>42194</v>
      </c>
      <c r="K108" s="109">
        <f t="shared" si="12"/>
        <v>162.3220743248442</v>
      </c>
      <c r="L108" s="46"/>
      <c r="N108" s="21"/>
    </row>
    <row r="109" spans="1:12" s="8" customFormat="1" ht="22.5" customHeight="1">
      <c r="A109" s="97" t="s">
        <v>60</v>
      </c>
      <c r="B109" s="98">
        <v>11945</v>
      </c>
      <c r="C109" s="131">
        <v>21585</v>
      </c>
      <c r="D109" s="109">
        <f t="shared" si="10"/>
        <v>180.70322310590205</v>
      </c>
      <c r="E109" s="98">
        <v>0</v>
      </c>
      <c r="F109" s="99">
        <v>0</v>
      </c>
      <c r="G109" s="109" t="str">
        <f t="shared" si="11"/>
        <v>0 </v>
      </c>
      <c r="H109" s="99">
        <f>B109+E109</f>
        <v>11945</v>
      </c>
      <c r="I109" s="99"/>
      <c r="J109" s="100">
        <f>C109+F109</f>
        <v>21585</v>
      </c>
      <c r="K109" s="109">
        <f t="shared" si="12"/>
        <v>180.70322310590205</v>
      </c>
      <c r="L109" s="46"/>
    </row>
    <row r="110" spans="1:12" s="8" customFormat="1" ht="22.5" customHeight="1">
      <c r="A110" s="97" t="s">
        <v>61</v>
      </c>
      <c r="B110" s="98">
        <v>6799</v>
      </c>
      <c r="C110" s="131">
        <v>20219</v>
      </c>
      <c r="D110" s="109">
        <f t="shared" si="10"/>
        <v>297.38196793646125</v>
      </c>
      <c r="E110" s="98">
        <v>0</v>
      </c>
      <c r="F110" s="99">
        <v>0</v>
      </c>
      <c r="G110" s="109" t="str">
        <f t="shared" si="11"/>
        <v>0 </v>
      </c>
      <c r="H110" s="99">
        <f>B110+E110</f>
        <v>6799</v>
      </c>
      <c r="I110" s="99"/>
      <c r="J110" s="100">
        <f>C110+F110</f>
        <v>20219</v>
      </c>
      <c r="K110" s="109">
        <f t="shared" si="12"/>
        <v>297.38196793646125</v>
      </c>
      <c r="L110" s="46"/>
    </row>
    <row r="111" spans="1:12" s="8" customFormat="1" ht="54.75" customHeight="1" hidden="1">
      <c r="A111" s="97" t="s">
        <v>77</v>
      </c>
      <c r="B111" s="98">
        <v>0</v>
      </c>
      <c r="C111" s="131"/>
      <c r="D111" s="109" t="str">
        <f t="shared" si="10"/>
        <v>0 </v>
      </c>
      <c r="E111" s="98">
        <v>0</v>
      </c>
      <c r="F111" s="99">
        <v>0</v>
      </c>
      <c r="G111" s="109" t="str">
        <f t="shared" si="11"/>
        <v>0 </v>
      </c>
      <c r="H111" s="99">
        <f aca="true" t="shared" si="14" ref="H111:H117">B111+E111</f>
        <v>0</v>
      </c>
      <c r="I111" s="99"/>
      <c r="J111" s="100">
        <f aca="true" t="shared" si="15" ref="J111:J117">C111+F111</f>
        <v>0</v>
      </c>
      <c r="K111" s="109" t="str">
        <f t="shared" si="12"/>
        <v>0 </v>
      </c>
      <c r="L111" s="46"/>
    </row>
    <row r="112" spans="1:12" s="8" customFormat="1" ht="33" customHeight="1" hidden="1">
      <c r="A112" s="132" t="s">
        <v>65</v>
      </c>
      <c r="B112" s="130">
        <f>B113+B114</f>
        <v>0</v>
      </c>
      <c r="C112" s="133"/>
      <c r="D112" s="109" t="str">
        <f t="shared" si="10"/>
        <v>0 </v>
      </c>
      <c r="E112" s="130">
        <f>E113+E114</f>
        <v>0</v>
      </c>
      <c r="F112" s="133">
        <f>F113+F114</f>
        <v>0</v>
      </c>
      <c r="G112" s="109" t="str">
        <f t="shared" si="11"/>
        <v>0 </v>
      </c>
      <c r="H112" s="99">
        <f t="shared" si="14"/>
        <v>0</v>
      </c>
      <c r="I112" s="133"/>
      <c r="J112" s="100">
        <f t="shared" si="15"/>
        <v>0</v>
      </c>
      <c r="K112" s="109" t="str">
        <f t="shared" si="12"/>
        <v>0 </v>
      </c>
      <c r="L112" s="46"/>
    </row>
    <row r="113" spans="1:12" s="8" customFormat="1" ht="26.25" customHeight="1" hidden="1">
      <c r="A113" s="97" t="s">
        <v>66</v>
      </c>
      <c r="B113" s="98"/>
      <c r="C113" s="131"/>
      <c r="D113" s="109" t="str">
        <f t="shared" si="10"/>
        <v>0 </v>
      </c>
      <c r="E113" s="98">
        <v>0</v>
      </c>
      <c r="F113" s="99">
        <v>0</v>
      </c>
      <c r="G113" s="109" t="str">
        <f t="shared" si="11"/>
        <v>0 </v>
      </c>
      <c r="H113" s="99">
        <f t="shared" si="14"/>
        <v>0</v>
      </c>
      <c r="I113" s="99"/>
      <c r="J113" s="100">
        <f t="shared" si="15"/>
        <v>0</v>
      </c>
      <c r="K113" s="109" t="str">
        <f t="shared" si="12"/>
        <v>0 </v>
      </c>
      <c r="L113" s="46"/>
    </row>
    <row r="114" spans="1:12" s="8" customFormat="1" ht="27" customHeight="1" hidden="1">
      <c r="A114" s="97" t="s">
        <v>67</v>
      </c>
      <c r="B114" s="98">
        <v>0</v>
      </c>
      <c r="C114" s="131"/>
      <c r="D114" s="109" t="str">
        <f t="shared" si="10"/>
        <v>0 </v>
      </c>
      <c r="E114" s="98">
        <v>0</v>
      </c>
      <c r="F114" s="99">
        <v>0</v>
      </c>
      <c r="G114" s="109" t="str">
        <f t="shared" si="11"/>
        <v>0 </v>
      </c>
      <c r="H114" s="99">
        <f t="shared" si="14"/>
        <v>0</v>
      </c>
      <c r="I114" s="99"/>
      <c r="J114" s="100">
        <f t="shared" si="15"/>
        <v>0</v>
      </c>
      <c r="K114" s="109" t="str">
        <f t="shared" si="12"/>
        <v>0 </v>
      </c>
      <c r="L114" s="46"/>
    </row>
    <row r="115" spans="1:12" s="8" customFormat="1" ht="27" customHeight="1" hidden="1">
      <c r="A115" s="97" t="s">
        <v>68</v>
      </c>
      <c r="B115" s="98">
        <v>0</v>
      </c>
      <c r="C115" s="131"/>
      <c r="D115" s="109" t="str">
        <f t="shared" si="10"/>
        <v>0 </v>
      </c>
      <c r="E115" s="98">
        <v>0</v>
      </c>
      <c r="F115" s="99">
        <v>0</v>
      </c>
      <c r="G115" s="109" t="str">
        <f t="shared" si="11"/>
        <v>0 </v>
      </c>
      <c r="H115" s="99">
        <f t="shared" si="14"/>
        <v>0</v>
      </c>
      <c r="I115" s="99"/>
      <c r="J115" s="100">
        <f t="shared" si="15"/>
        <v>0</v>
      </c>
      <c r="K115" s="109" t="str">
        <f t="shared" si="12"/>
        <v>0 </v>
      </c>
      <c r="L115" s="46"/>
    </row>
    <row r="116" spans="1:12" s="8" customFormat="1" ht="30.75" customHeight="1" hidden="1">
      <c r="A116" s="97" t="s">
        <v>77</v>
      </c>
      <c r="B116" s="98"/>
      <c r="C116" s="131">
        <v>0</v>
      </c>
      <c r="D116" s="109" t="str">
        <f t="shared" si="10"/>
        <v>0 </v>
      </c>
      <c r="E116" s="98">
        <v>0</v>
      </c>
      <c r="F116" s="99">
        <v>0</v>
      </c>
      <c r="G116" s="109" t="str">
        <f t="shared" si="11"/>
        <v>0 </v>
      </c>
      <c r="H116" s="99">
        <f t="shared" si="14"/>
        <v>0</v>
      </c>
      <c r="I116" s="99"/>
      <c r="J116" s="100">
        <f t="shared" si="15"/>
        <v>0</v>
      </c>
      <c r="K116" s="109" t="str">
        <f t="shared" si="12"/>
        <v>0 </v>
      </c>
      <c r="L116" s="46"/>
    </row>
    <row r="117" spans="1:12" s="8" customFormat="1" ht="30.75" customHeight="1">
      <c r="A117" s="97" t="s">
        <v>119</v>
      </c>
      <c r="B117" s="98">
        <v>7250</v>
      </c>
      <c r="C117" s="131">
        <v>390</v>
      </c>
      <c r="D117" s="109">
        <f t="shared" si="10"/>
        <v>5.379310344827586</v>
      </c>
      <c r="E117" s="98">
        <v>0</v>
      </c>
      <c r="F117" s="99">
        <v>0</v>
      </c>
      <c r="G117" s="109" t="str">
        <f t="shared" si="11"/>
        <v>0 </v>
      </c>
      <c r="H117" s="99">
        <f t="shared" si="14"/>
        <v>7250</v>
      </c>
      <c r="I117" s="99"/>
      <c r="J117" s="100">
        <f t="shared" si="15"/>
        <v>390</v>
      </c>
      <c r="K117" s="109"/>
      <c r="L117" s="46"/>
    </row>
    <row r="118" spans="1:12" s="8" customFormat="1" ht="35.25" customHeight="1">
      <c r="A118" s="132" t="s">
        <v>65</v>
      </c>
      <c r="B118" s="128">
        <f>B119+B121</f>
        <v>1008</v>
      </c>
      <c r="C118" s="128">
        <f>C119+C121</f>
        <v>1220</v>
      </c>
      <c r="D118" s="109">
        <f t="shared" si="10"/>
        <v>121.03174603174602</v>
      </c>
      <c r="E118" s="128">
        <f>E120+E119</f>
        <v>0</v>
      </c>
      <c r="F118" s="128">
        <f>F120+F119+F121</f>
        <v>0</v>
      </c>
      <c r="G118" s="109" t="str">
        <f t="shared" si="11"/>
        <v>0 </v>
      </c>
      <c r="H118" s="128">
        <f>H119+H121</f>
        <v>1008</v>
      </c>
      <c r="I118" s="128">
        <f>I120+I119+I121</f>
        <v>0</v>
      </c>
      <c r="J118" s="128">
        <f>J120+J119+J121</f>
        <v>1220</v>
      </c>
      <c r="K118" s="109">
        <f aca="true" t="shared" si="16" ref="K118:K128">IF(H118=0,"0 ",J118/H118*100)</f>
        <v>121.03174603174602</v>
      </c>
      <c r="L118" s="46"/>
    </row>
    <row r="119" spans="1:12" s="8" customFormat="1" ht="34.5" customHeight="1">
      <c r="A119" s="97" t="s">
        <v>66</v>
      </c>
      <c r="B119" s="129">
        <v>150</v>
      </c>
      <c r="C119" s="129">
        <v>200</v>
      </c>
      <c r="D119" s="109">
        <f t="shared" si="10"/>
        <v>133.33333333333331</v>
      </c>
      <c r="E119" s="129">
        <v>0</v>
      </c>
      <c r="F119" s="129">
        <v>0</v>
      </c>
      <c r="G119" s="109" t="str">
        <f t="shared" si="11"/>
        <v>0 </v>
      </c>
      <c r="H119" s="99">
        <f>B119+E119</f>
        <v>150</v>
      </c>
      <c r="I119" s="99"/>
      <c r="J119" s="100">
        <f>C119+F119</f>
        <v>200</v>
      </c>
      <c r="K119" s="109">
        <f t="shared" si="16"/>
        <v>133.33333333333331</v>
      </c>
      <c r="L119" s="46"/>
    </row>
    <row r="120" spans="1:12" s="8" customFormat="1" ht="54.75" customHeight="1" hidden="1">
      <c r="A120" s="97" t="s">
        <v>67</v>
      </c>
      <c r="B120" s="98"/>
      <c r="C120" s="131">
        <v>0</v>
      </c>
      <c r="D120" s="109" t="str">
        <f t="shared" si="10"/>
        <v>0 </v>
      </c>
      <c r="E120" s="98">
        <v>0</v>
      </c>
      <c r="F120" s="99">
        <v>0</v>
      </c>
      <c r="G120" s="109" t="str">
        <f t="shared" si="11"/>
        <v>0 </v>
      </c>
      <c r="H120" s="99">
        <f>B120+E120</f>
        <v>0</v>
      </c>
      <c r="I120" s="99"/>
      <c r="J120" s="100">
        <f>C120+F120</f>
        <v>0</v>
      </c>
      <c r="K120" s="109" t="str">
        <f t="shared" si="16"/>
        <v>0 </v>
      </c>
      <c r="L120" s="46"/>
    </row>
    <row r="121" spans="1:12" s="8" customFormat="1" ht="38.25" customHeight="1">
      <c r="A121" s="97" t="s">
        <v>67</v>
      </c>
      <c r="B121" s="98">
        <v>858</v>
      </c>
      <c r="C121" s="131">
        <v>1020</v>
      </c>
      <c r="D121" s="109">
        <f t="shared" si="10"/>
        <v>118.88111888111888</v>
      </c>
      <c r="E121" s="98">
        <v>0</v>
      </c>
      <c r="F121" s="99">
        <v>0</v>
      </c>
      <c r="G121" s="109" t="str">
        <f t="shared" si="11"/>
        <v>0 </v>
      </c>
      <c r="H121" s="99">
        <f>B121+E121</f>
        <v>858</v>
      </c>
      <c r="I121" s="99"/>
      <c r="J121" s="100">
        <f>C121+F121</f>
        <v>1020</v>
      </c>
      <c r="K121" s="109">
        <f t="shared" si="16"/>
        <v>118.88111888111888</v>
      </c>
      <c r="L121" s="46"/>
    </row>
    <row r="122" spans="1:12" s="13" customFormat="1" ht="52.5" customHeight="1" hidden="1">
      <c r="A122" s="132" t="s">
        <v>98</v>
      </c>
      <c r="B122" s="130">
        <f>B123</f>
        <v>0</v>
      </c>
      <c r="C122" s="130">
        <f>C123</f>
        <v>0</v>
      </c>
      <c r="D122" s="109" t="str">
        <f t="shared" si="10"/>
        <v>0 </v>
      </c>
      <c r="E122" s="130">
        <f aca="true" t="shared" si="17" ref="E122:J122">E123</f>
        <v>0</v>
      </c>
      <c r="F122" s="130">
        <f t="shared" si="17"/>
        <v>0</v>
      </c>
      <c r="G122" s="130" t="str">
        <f t="shared" si="17"/>
        <v>0 </v>
      </c>
      <c r="H122" s="130">
        <f t="shared" si="17"/>
        <v>0</v>
      </c>
      <c r="I122" s="130">
        <f t="shared" si="17"/>
        <v>0</v>
      </c>
      <c r="J122" s="130">
        <f t="shared" si="17"/>
        <v>0</v>
      </c>
      <c r="K122" s="109" t="str">
        <f t="shared" si="16"/>
        <v>0 </v>
      </c>
      <c r="L122" s="49"/>
    </row>
    <row r="123" spans="1:11" s="8" customFormat="1" ht="33" customHeight="1" hidden="1">
      <c r="A123" s="97" t="s">
        <v>98</v>
      </c>
      <c r="B123" s="98">
        <v>0</v>
      </c>
      <c r="C123" s="131">
        <v>0</v>
      </c>
      <c r="D123" s="109" t="str">
        <f t="shared" si="10"/>
        <v>0 </v>
      </c>
      <c r="E123" s="98">
        <v>0</v>
      </c>
      <c r="F123" s="99">
        <v>0</v>
      </c>
      <c r="G123" s="98" t="str">
        <f>G124</f>
        <v>0 </v>
      </c>
      <c r="H123" s="99">
        <f>B123+E123</f>
        <v>0</v>
      </c>
      <c r="I123" s="99">
        <f>C123+F123</f>
        <v>0</v>
      </c>
      <c r="J123" s="99">
        <f>D123+G123</f>
        <v>0</v>
      </c>
      <c r="K123" s="109" t="str">
        <f t="shared" si="16"/>
        <v>0 </v>
      </c>
    </row>
    <row r="124" spans="1:11" s="8" customFormat="1" ht="35.25" customHeight="1">
      <c r="A124" s="127" t="s">
        <v>51</v>
      </c>
      <c r="B124" s="128">
        <f>B125+B126+B127</f>
        <v>19161</v>
      </c>
      <c r="C124" s="128">
        <f>C125+C126+C127</f>
        <v>28135</v>
      </c>
      <c r="D124" s="109">
        <f t="shared" si="10"/>
        <v>146.83471635092113</v>
      </c>
      <c r="E124" s="128">
        <f>E125+E126+E127</f>
        <v>0</v>
      </c>
      <c r="F124" s="128">
        <f>F125+F126+F127</f>
        <v>0</v>
      </c>
      <c r="G124" s="109" t="str">
        <f>IF(E124=0,"0 ",F124/E124*100)</f>
        <v>0 </v>
      </c>
      <c r="H124" s="128">
        <f>H125+H126+H127</f>
        <v>0</v>
      </c>
      <c r="I124" s="128">
        <f>I125+I126+I127</f>
        <v>19806</v>
      </c>
      <c r="J124" s="128">
        <f>J125+J126+J127</f>
        <v>0</v>
      </c>
      <c r="K124" s="109" t="str">
        <f t="shared" si="16"/>
        <v>0 </v>
      </c>
    </row>
    <row r="125" spans="1:11" s="8" customFormat="1" ht="50.25" customHeight="1">
      <c r="A125" s="97" t="s">
        <v>62</v>
      </c>
      <c r="B125" s="98">
        <v>19161</v>
      </c>
      <c r="C125" s="131">
        <v>28135</v>
      </c>
      <c r="D125" s="109">
        <f t="shared" si="10"/>
        <v>146.83471635092113</v>
      </c>
      <c r="E125" s="98">
        <v>0</v>
      </c>
      <c r="F125" s="99">
        <v>0</v>
      </c>
      <c r="G125" s="109" t="str">
        <f>IF(E125=0,"0 ",F125/E125*100)</f>
        <v>0 </v>
      </c>
      <c r="H125" s="99">
        <v>0</v>
      </c>
      <c r="I125" s="99">
        <v>19806</v>
      </c>
      <c r="J125" s="100">
        <v>0</v>
      </c>
      <c r="K125" s="109" t="str">
        <f t="shared" si="16"/>
        <v>0 </v>
      </c>
    </row>
    <row r="126" spans="1:11" s="8" customFormat="1" ht="1.5" customHeight="1" hidden="1">
      <c r="A126" s="97" t="s">
        <v>64</v>
      </c>
      <c r="B126" s="98">
        <v>0</v>
      </c>
      <c r="C126" s="131">
        <v>0</v>
      </c>
      <c r="D126" s="109" t="str">
        <f t="shared" si="10"/>
        <v>0 </v>
      </c>
      <c r="E126" s="98">
        <v>0</v>
      </c>
      <c r="F126" s="99">
        <v>0</v>
      </c>
      <c r="G126" s="109" t="str">
        <f>IF(E126=0,"0 ",F126/E126*100)</f>
        <v>0 </v>
      </c>
      <c r="H126" s="99">
        <f>B126+E126</f>
        <v>0</v>
      </c>
      <c r="I126" s="99"/>
      <c r="J126" s="99">
        <f>C126+F126</f>
        <v>0</v>
      </c>
      <c r="K126" s="109" t="str">
        <f t="shared" si="16"/>
        <v>0 </v>
      </c>
    </row>
    <row r="127" spans="1:11" s="8" customFormat="1" ht="23.25" customHeight="1" hidden="1">
      <c r="A127" s="97" t="s">
        <v>63</v>
      </c>
      <c r="B127" s="98">
        <v>0</v>
      </c>
      <c r="C127" s="131">
        <v>0</v>
      </c>
      <c r="D127" s="109" t="str">
        <f t="shared" si="10"/>
        <v>0 </v>
      </c>
      <c r="E127" s="131">
        <v>0</v>
      </c>
      <c r="F127" s="99">
        <v>0</v>
      </c>
      <c r="G127" s="109" t="str">
        <f>IF(E127=0,"0 ",F127/E127*100)</f>
        <v>0 </v>
      </c>
      <c r="H127" s="99">
        <f>B127+E127</f>
        <v>0</v>
      </c>
      <c r="I127" s="99"/>
      <c r="J127" s="99">
        <f>C127+F127</f>
        <v>0</v>
      </c>
      <c r="K127" s="109" t="str">
        <f t="shared" si="16"/>
        <v>0 </v>
      </c>
    </row>
    <row r="128" spans="1:11" s="8" customFormat="1" ht="36" customHeight="1">
      <c r="A128" s="132" t="s">
        <v>4</v>
      </c>
      <c r="B128" s="133">
        <f>B48+B56+B59+B65+B73+B79+B84+B93+B97+B102+B108+B118+B124+B122+B82</f>
        <v>826548</v>
      </c>
      <c r="C128" s="133">
        <f>C48+C56+C59+C65+C73+C79+C84+C93+C97+C102+C108+C118+C124+C122</f>
        <v>1170627</v>
      </c>
      <c r="D128" s="109">
        <f t="shared" si="10"/>
        <v>141.6284353721744</v>
      </c>
      <c r="E128" s="133">
        <f>E48+E56+E59+E65+E73+E79+E84+E93+E97+E102+E108+E118+E124+E122</f>
        <v>58624</v>
      </c>
      <c r="F128" s="133">
        <f>F48+F56+F59+F65+F73+F79+F84+F93+F97+F102+F108+F118+F124+F122</f>
        <v>100812</v>
      </c>
      <c r="G128" s="109">
        <f>IF(E128=0,"0 ",F128/E128*100)</f>
        <v>171.96370087336243</v>
      </c>
      <c r="H128" s="133">
        <f>H48+H56+H59+H65+H73+H79+H84+H93+H97+H102+H108+H118+H124+H122+H82</f>
        <v>855850</v>
      </c>
      <c r="I128" s="133">
        <f>I48+I56+I59+I65+I73+I79+I84+I93+I97+I102+I108+I118+I124+I122+I63</f>
        <v>32689</v>
      </c>
      <c r="J128" s="133">
        <f>J48+J56+J59+J65+J73+J79+J84+J93+J97+J102+J108+J118+J124+J122</f>
        <v>1230421</v>
      </c>
      <c r="K128" s="109">
        <f t="shared" si="16"/>
        <v>143.76596366185663</v>
      </c>
    </row>
    <row r="129" spans="1:11" s="22" customFormat="1" ht="15.75" customHeight="1">
      <c r="A129" s="2"/>
      <c r="B129" s="2"/>
      <c r="C129" s="2"/>
      <c r="D129" s="2"/>
      <c r="E129" s="2"/>
      <c r="F129" s="1"/>
      <c r="G129" s="1"/>
      <c r="H129" s="1"/>
      <c r="I129" s="1"/>
      <c r="J129" s="47"/>
      <c r="K129" s="47"/>
    </row>
    <row r="130" spans="1:11" s="22" customFormat="1" ht="12" customHeight="1">
      <c r="A130" s="2"/>
      <c r="B130" s="2"/>
      <c r="C130" s="2"/>
      <c r="D130" s="2"/>
      <c r="E130" s="2"/>
      <c r="F130" s="1"/>
      <c r="G130" s="50"/>
      <c r="H130" s="50"/>
      <c r="I130" s="50"/>
      <c r="J130" s="51"/>
      <c r="K130" s="48"/>
    </row>
    <row r="131" spans="1:11" s="8" customFormat="1" ht="69.75" customHeight="1">
      <c r="A131" s="23" t="s">
        <v>109</v>
      </c>
      <c r="B131" s="24"/>
      <c r="C131" s="24"/>
      <c r="D131" s="25"/>
      <c r="E131" s="26"/>
      <c r="F131" s="27"/>
      <c r="G131" s="28"/>
      <c r="H131" s="27" t="s">
        <v>108</v>
      </c>
      <c r="I131" s="27"/>
      <c r="J131" s="28"/>
      <c r="K131" s="8" t="s">
        <v>94</v>
      </c>
    </row>
    <row r="132" spans="1:11" s="8" customFormat="1" ht="15.75" customHeight="1">
      <c r="A132" s="29"/>
      <c r="B132" s="20"/>
      <c r="C132" s="30"/>
      <c r="D132" s="1"/>
      <c r="F132" s="27"/>
      <c r="G132" s="28"/>
      <c r="J132" s="31"/>
      <c r="K132" s="22"/>
    </row>
    <row r="133" spans="3:11" s="8" customFormat="1" ht="17.25">
      <c r="C133" s="32"/>
      <c r="D133" s="33"/>
      <c r="F133" s="10"/>
      <c r="G133" s="34"/>
      <c r="H133" s="10"/>
      <c r="I133" s="10"/>
      <c r="J133" s="35"/>
      <c r="K133" s="22"/>
    </row>
    <row r="134" ht="17.25">
      <c r="E134" s="39"/>
    </row>
    <row r="135" spans="1:10" ht="17.25">
      <c r="A135" s="103"/>
      <c r="H135" s="42"/>
      <c r="I135" s="42"/>
      <c r="J135" s="42"/>
    </row>
    <row r="136" spans="7:10" ht="17.25">
      <c r="G136" s="27"/>
      <c r="H136" s="28"/>
      <c r="I136" s="28"/>
      <c r="J136" s="8"/>
    </row>
  </sheetData>
  <sheetProtection/>
  <mergeCells count="14">
    <mergeCell ref="A7:A8"/>
    <mergeCell ref="B7:D7"/>
    <mergeCell ref="E7:G7"/>
    <mergeCell ref="H7:K7"/>
    <mergeCell ref="A45:K45"/>
    <mergeCell ref="A46:A47"/>
    <mergeCell ref="B46:D46"/>
    <mergeCell ref="E46:G46"/>
    <mergeCell ref="H46:K46"/>
    <mergeCell ref="A1:J1"/>
    <mergeCell ref="A2:J2"/>
    <mergeCell ref="A3:J3"/>
    <mergeCell ref="J5:K5"/>
    <mergeCell ref="A6:K6"/>
  </mergeCells>
  <printOptions horizontalCentered="1"/>
  <pageMargins left="0.15748031496062992" right="0" top="0.15748031496062992" bottom="0.15748031496062992" header="0.15748031496062992" footer="0.15748031496062992"/>
  <pageSetup fitToHeight="3" fitToWidth="1" horizontalDpi="600" verticalDpi="600" orientation="portrait" paperSize="9" scale="67" r:id="rId2"/>
  <rowBreaks count="1" manualBreakCount="1">
    <brk id="44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zoomScale="65" zoomScaleNormal="65" zoomScaleSheetLayoutView="85" workbookViewId="0" topLeftCell="A1">
      <selection activeCell="Q46" sqref="Q46"/>
    </sheetView>
  </sheetViews>
  <sheetFormatPr defaultColWidth="9.00390625" defaultRowHeight="12.75"/>
  <cols>
    <col min="1" max="1" width="47.625" style="40" customWidth="1"/>
    <col min="2" max="2" width="17.25390625" style="40" customWidth="1"/>
    <col min="3" max="3" width="17.375" style="94" customWidth="1"/>
    <col min="4" max="4" width="14.875" style="95" customWidth="1"/>
    <col min="5" max="5" width="15.125" style="40" customWidth="1"/>
    <col min="6" max="6" width="14.00390625" style="40" customWidth="1"/>
    <col min="7" max="7" width="16.25390625" style="41" customWidth="1"/>
    <col min="8" max="8" width="17.375" style="40" customWidth="1"/>
    <col min="9" max="9" width="13.125" style="40" hidden="1" customWidth="1"/>
    <col min="10" max="10" width="17.375" style="40" customWidth="1"/>
    <col min="11" max="11" width="15.75390625" style="82" customWidth="1"/>
    <col min="12" max="12" width="11.375" style="83" bestFit="1" customWidth="1"/>
    <col min="13" max="13" width="9.125" style="83" customWidth="1"/>
    <col min="14" max="14" width="13.375" style="83" bestFit="1" customWidth="1"/>
    <col min="15" max="16384" width="9.125" style="83" customWidth="1"/>
  </cols>
  <sheetData>
    <row r="1" spans="1:11" ht="22.5" customHeight="1">
      <c r="A1" s="237" t="s">
        <v>8</v>
      </c>
      <c r="B1" s="237"/>
      <c r="C1" s="237"/>
      <c r="D1" s="237"/>
      <c r="E1" s="237"/>
      <c r="F1" s="237"/>
      <c r="G1" s="237"/>
      <c r="H1" s="237"/>
      <c r="I1" s="237"/>
      <c r="J1" s="237"/>
      <c r="K1" s="149"/>
    </row>
    <row r="2" spans="1:11" ht="17.25" customHeight="1">
      <c r="A2" s="238" t="s">
        <v>24</v>
      </c>
      <c r="B2" s="238"/>
      <c r="C2" s="238"/>
      <c r="D2" s="238"/>
      <c r="E2" s="238"/>
      <c r="F2" s="238"/>
      <c r="G2" s="238"/>
      <c r="H2" s="238"/>
      <c r="I2" s="238"/>
      <c r="J2" s="238"/>
      <c r="K2" s="149"/>
    </row>
    <row r="3" spans="1:11" ht="15.75" customHeight="1">
      <c r="A3" s="237" t="s">
        <v>151</v>
      </c>
      <c r="B3" s="237"/>
      <c r="C3" s="237"/>
      <c r="D3" s="237"/>
      <c r="E3" s="237"/>
      <c r="F3" s="237"/>
      <c r="G3" s="237"/>
      <c r="H3" s="237"/>
      <c r="I3" s="237"/>
      <c r="J3" s="237"/>
      <c r="K3" s="149"/>
    </row>
    <row r="4" spans="1:11" ht="39" customHeight="1" hidden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39" t="s">
        <v>37</v>
      </c>
      <c r="K5" s="239"/>
    </row>
    <row r="6" spans="1:11" ht="18.75">
      <c r="A6" s="240" t="s">
        <v>43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21" customHeight="1">
      <c r="A7" s="243" t="s">
        <v>0</v>
      </c>
      <c r="B7" s="244" t="s">
        <v>23</v>
      </c>
      <c r="C7" s="245"/>
      <c r="D7" s="246"/>
      <c r="E7" s="247" t="s">
        <v>38</v>
      </c>
      <c r="F7" s="248"/>
      <c r="G7" s="249"/>
      <c r="H7" s="250" t="s">
        <v>74</v>
      </c>
      <c r="I7" s="250"/>
      <c r="J7" s="250"/>
      <c r="K7" s="250"/>
    </row>
    <row r="8" spans="1:11" s="10" customFormat="1" ht="88.5" customHeight="1">
      <c r="A8" s="231"/>
      <c r="B8" s="142" t="s">
        <v>144</v>
      </c>
      <c r="C8" s="142" t="s">
        <v>152</v>
      </c>
      <c r="D8" s="143" t="s">
        <v>53</v>
      </c>
      <c r="E8" s="142" t="s">
        <v>144</v>
      </c>
      <c r="F8" s="142" t="s">
        <v>152</v>
      </c>
      <c r="G8" s="143" t="s">
        <v>53</v>
      </c>
      <c r="H8" s="142" t="s">
        <v>144</v>
      </c>
      <c r="I8" s="142" t="s">
        <v>145</v>
      </c>
      <c r="J8" s="142" t="s">
        <v>152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209699</v>
      </c>
      <c r="C9" s="151">
        <f>SUM(C10:C19)</f>
        <v>23014</v>
      </c>
      <c r="D9" s="152">
        <f aca="true" t="shared" si="0" ref="D9:D15">C9/B9*100</f>
        <v>10.974778134373555</v>
      </c>
      <c r="E9" s="151">
        <f>SUM(E10:E19)</f>
        <v>49061</v>
      </c>
      <c r="F9" s="151">
        <f>SUM(F10:F19)</f>
        <v>4466</v>
      </c>
      <c r="G9" s="152">
        <f>F9/E9*100</f>
        <v>9.102953466093231</v>
      </c>
      <c r="H9" s="153">
        <f aca="true" t="shared" si="1" ref="H9:H37">B9+E9</f>
        <v>258760</v>
      </c>
      <c r="I9" s="153"/>
      <c r="J9" s="153">
        <f aca="true" t="shared" si="2" ref="J9:J34">C9+F9</f>
        <v>27480</v>
      </c>
      <c r="K9" s="152">
        <f aca="true" t="shared" si="3" ref="K9:K18">J9/H9*100</f>
        <v>10.61987942494976</v>
      </c>
    </row>
    <row r="10" spans="1:11" s="10" customFormat="1" ht="20.25" customHeight="1">
      <c r="A10" s="145" t="s">
        <v>90</v>
      </c>
      <c r="B10" s="154">
        <v>182012</v>
      </c>
      <c r="C10" s="154">
        <v>20224</v>
      </c>
      <c r="D10" s="152">
        <f t="shared" si="0"/>
        <v>11.111355295255258</v>
      </c>
      <c r="E10" s="154">
        <v>14888</v>
      </c>
      <c r="F10" s="155">
        <v>1970</v>
      </c>
      <c r="G10" s="152">
        <f>F10/E10*100</f>
        <v>13.232133261687265</v>
      </c>
      <c r="H10" s="155">
        <f t="shared" si="1"/>
        <v>196900</v>
      </c>
      <c r="I10" s="155"/>
      <c r="J10" s="155">
        <f t="shared" si="2"/>
        <v>22194</v>
      </c>
      <c r="K10" s="152">
        <f t="shared" si="3"/>
        <v>11.27171152869477</v>
      </c>
    </row>
    <row r="11" spans="1:11" s="10" customFormat="1" ht="24.75" customHeight="1">
      <c r="A11" s="145" t="s">
        <v>95</v>
      </c>
      <c r="B11" s="154">
        <v>12791</v>
      </c>
      <c r="C11" s="154">
        <v>1198</v>
      </c>
      <c r="D11" s="152">
        <f t="shared" si="0"/>
        <v>9.365960440935032</v>
      </c>
      <c r="E11" s="154">
        <v>3250</v>
      </c>
      <c r="F11" s="155">
        <v>304</v>
      </c>
      <c r="G11" s="152">
        <f>F11/E11*100</f>
        <v>9.353846153846154</v>
      </c>
      <c r="H11" s="155">
        <f t="shared" si="1"/>
        <v>16041</v>
      </c>
      <c r="I11" s="155"/>
      <c r="J11" s="155">
        <f t="shared" si="2"/>
        <v>1502</v>
      </c>
      <c r="K11" s="152">
        <f t="shared" si="3"/>
        <v>9.363506015834425</v>
      </c>
    </row>
    <row r="12" spans="1:11" s="10" customFormat="1" ht="70.5" customHeight="1">
      <c r="A12" s="145" t="s">
        <v>141</v>
      </c>
      <c r="B12" s="154">
        <v>3177</v>
      </c>
      <c r="C12" s="154">
        <v>460</v>
      </c>
      <c r="D12" s="152">
        <f t="shared" si="0"/>
        <v>14.479068303430909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460</v>
      </c>
      <c r="K12" s="152">
        <f t="shared" si="3"/>
        <v>14.479068303430909</v>
      </c>
    </row>
    <row r="13" spans="1:11" s="10" customFormat="1" ht="46.5" customHeight="1">
      <c r="A13" s="145" t="s">
        <v>85</v>
      </c>
      <c r="B13" s="154">
        <v>0</v>
      </c>
      <c r="C13" s="156">
        <v>5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5</v>
      </c>
      <c r="K13" s="152">
        <v>0</v>
      </c>
    </row>
    <row r="14" spans="1:11" s="10" customFormat="1" ht="45.75" customHeight="1">
      <c r="A14" s="145" t="s">
        <v>15</v>
      </c>
      <c r="B14" s="154">
        <v>5626</v>
      </c>
      <c r="C14" s="156">
        <v>409</v>
      </c>
      <c r="D14" s="152">
        <f t="shared" si="0"/>
        <v>7.269818698897974</v>
      </c>
      <c r="E14" s="154">
        <v>2936</v>
      </c>
      <c r="F14" s="155">
        <v>176</v>
      </c>
      <c r="G14" s="152">
        <f>F14/E14*100</f>
        <v>5.994550408719346</v>
      </c>
      <c r="H14" s="155">
        <f t="shared" si="1"/>
        <v>8562</v>
      </c>
      <c r="I14" s="155"/>
      <c r="J14" s="155">
        <f t="shared" si="2"/>
        <v>585</v>
      </c>
      <c r="K14" s="152">
        <f t="shared" si="3"/>
        <v>6.832515767344079</v>
      </c>
    </row>
    <row r="15" spans="1:11" s="10" customFormat="1" ht="61.5" customHeight="1">
      <c r="A15" s="145" t="s">
        <v>114</v>
      </c>
      <c r="B15" s="154">
        <v>4117</v>
      </c>
      <c r="C15" s="154">
        <v>336</v>
      </c>
      <c r="D15" s="152">
        <f t="shared" si="0"/>
        <v>8.161282487247997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336</v>
      </c>
      <c r="K15" s="152">
        <f t="shared" si="3"/>
        <v>8.161282487247997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96</v>
      </c>
      <c r="G16" s="152">
        <f>F16/E16*100</f>
        <v>1.0765952674666368</v>
      </c>
      <c r="H16" s="155">
        <f t="shared" si="1"/>
        <v>8917</v>
      </c>
      <c r="I16" s="155"/>
      <c r="J16" s="155">
        <f t="shared" si="2"/>
        <v>96</v>
      </c>
      <c r="K16" s="152">
        <f t="shared" si="3"/>
        <v>1.0765952674666368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1920</v>
      </c>
      <c r="G17" s="152">
        <f>F17/E17*100</f>
        <v>10.068169900367069</v>
      </c>
      <c r="H17" s="155">
        <f t="shared" si="1"/>
        <v>19070</v>
      </c>
      <c r="I17" s="155"/>
      <c r="J17" s="155">
        <f t="shared" si="2"/>
        <v>1920</v>
      </c>
      <c r="K17" s="152">
        <f t="shared" si="3"/>
        <v>10.068169900367069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382</v>
      </c>
      <c r="D18" s="152">
        <f>C18/B18*100</f>
        <v>19.331983805668017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382</v>
      </c>
      <c r="K18" s="152">
        <f t="shared" si="3"/>
        <v>19.331983805668017</v>
      </c>
      <c r="L18" s="85"/>
      <c r="M18" s="85"/>
      <c r="N18" s="85"/>
      <c r="O18" s="85"/>
    </row>
    <row r="19" spans="1:15" s="10" customFormat="1" ht="39" customHeight="1" hidden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SUM(B21:B33)</f>
        <v>28598</v>
      </c>
      <c r="C20" s="151">
        <f>SUM(C21:C33)</f>
        <v>6221</v>
      </c>
      <c r="D20" s="152">
        <f aca="true" t="shared" si="4" ref="D20:D29">C20/B20*100</f>
        <v>21.753269459402755</v>
      </c>
      <c r="E20" s="151">
        <f>SUM(E21:E33)</f>
        <v>4865</v>
      </c>
      <c r="F20" s="151">
        <f>SUM(F21:F33)</f>
        <v>326</v>
      </c>
      <c r="G20" s="152">
        <f>F20/E20*100</f>
        <v>6.700924974306269</v>
      </c>
      <c r="H20" s="153">
        <f t="shared" si="1"/>
        <v>33463</v>
      </c>
      <c r="I20" s="153"/>
      <c r="J20" s="153">
        <f t="shared" si="2"/>
        <v>6547</v>
      </c>
      <c r="K20" s="152">
        <f>J20/H20*100</f>
        <v>19.564892567910828</v>
      </c>
      <c r="L20" s="86"/>
      <c r="M20" s="86"/>
      <c r="N20" s="86"/>
      <c r="O20" s="86"/>
    </row>
    <row r="21" spans="1:11" s="10" customFormat="1" ht="24" customHeight="1">
      <c r="A21" s="146" t="s">
        <v>16</v>
      </c>
      <c r="B21" s="156">
        <v>22338</v>
      </c>
      <c r="C21" s="154">
        <v>5217</v>
      </c>
      <c r="D21" s="152">
        <f t="shared" si="4"/>
        <v>23.35482138060704</v>
      </c>
      <c r="E21" s="154">
        <v>4425</v>
      </c>
      <c r="F21" s="155">
        <v>83</v>
      </c>
      <c r="G21" s="152">
        <f>F21/E21*100</f>
        <v>1.8757062146892656</v>
      </c>
      <c r="H21" s="155">
        <f t="shared" si="1"/>
        <v>26763</v>
      </c>
      <c r="I21" s="155"/>
      <c r="J21" s="155">
        <f t="shared" si="2"/>
        <v>5300</v>
      </c>
      <c r="K21" s="152">
        <f>J21/H21*100</f>
        <v>19.8034600007473</v>
      </c>
    </row>
    <row r="22" spans="1:11" s="10" customFormat="1" ht="27" customHeight="1">
      <c r="A22" s="146" t="s">
        <v>42</v>
      </c>
      <c r="B22" s="156">
        <v>700</v>
      </c>
      <c r="C22" s="154">
        <v>65</v>
      </c>
      <c r="D22" s="152">
        <f t="shared" si="4"/>
        <v>9.285714285714286</v>
      </c>
      <c r="E22" s="154">
        <v>340</v>
      </c>
      <c r="F22" s="155">
        <v>222</v>
      </c>
      <c r="G22" s="152">
        <f>F22/E22*100</f>
        <v>65.29411764705883</v>
      </c>
      <c r="H22" s="155">
        <f t="shared" si="1"/>
        <v>1040</v>
      </c>
      <c r="I22" s="155"/>
      <c r="J22" s="155">
        <f t="shared" si="2"/>
        <v>287</v>
      </c>
      <c r="K22" s="152">
        <f>J22/H22*100</f>
        <v>27.596153846153847</v>
      </c>
    </row>
    <row r="23" spans="1:11" s="10" customFormat="1" ht="47.25" customHeight="1" hidden="1">
      <c r="A23" s="146" t="s">
        <v>14</v>
      </c>
      <c r="B23" s="156">
        <v>0</v>
      </c>
      <c r="C23" s="154">
        <v>0</v>
      </c>
      <c r="D23" s="152">
        <v>0</v>
      </c>
      <c r="E23" s="154">
        <v>0</v>
      </c>
      <c r="F23" s="155">
        <v>0</v>
      </c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1" s="10" customFormat="1" ht="51" customHeight="1">
      <c r="A24" s="146" t="s">
        <v>22</v>
      </c>
      <c r="B24" s="156">
        <v>184</v>
      </c>
      <c r="C24" s="154">
        <v>134</v>
      </c>
      <c r="D24" s="152">
        <f t="shared" si="4"/>
        <v>72.82608695652173</v>
      </c>
      <c r="E24" s="154">
        <v>0</v>
      </c>
      <c r="F24" s="155">
        <v>0</v>
      </c>
      <c r="G24" s="152">
        <v>0</v>
      </c>
      <c r="H24" s="155">
        <f t="shared" si="1"/>
        <v>184</v>
      </c>
      <c r="I24" s="155"/>
      <c r="J24" s="155">
        <f t="shared" si="2"/>
        <v>134</v>
      </c>
      <c r="K24" s="152">
        <f aca="true" t="shared" si="5" ref="K24:K29">J24/H24*100</f>
        <v>72.82608695652173</v>
      </c>
    </row>
    <row r="25" spans="1:11" s="10" customFormat="1" ht="21.75" customHeight="1">
      <c r="A25" s="146" t="s">
        <v>102</v>
      </c>
      <c r="B25" s="156">
        <v>0</v>
      </c>
      <c r="C25" s="154">
        <v>1</v>
      </c>
      <c r="D25" s="152">
        <v>0</v>
      </c>
      <c r="E25" s="154">
        <v>0</v>
      </c>
      <c r="F25" s="155">
        <v>16</v>
      </c>
      <c r="G25" s="152">
        <v>0</v>
      </c>
      <c r="H25" s="155">
        <f t="shared" si="1"/>
        <v>0</v>
      </c>
      <c r="I25" s="155"/>
      <c r="J25" s="155">
        <f t="shared" si="2"/>
        <v>17</v>
      </c>
      <c r="K25" s="152">
        <v>0</v>
      </c>
    </row>
    <row r="26" spans="1:11" s="10" customFormat="1" ht="29.25" customHeight="1">
      <c r="A26" s="146" t="s">
        <v>52</v>
      </c>
      <c r="B26" s="154">
        <v>4306</v>
      </c>
      <c r="C26" s="154">
        <v>723</v>
      </c>
      <c r="D26" s="152">
        <f t="shared" si="4"/>
        <v>16.79052484904784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723</v>
      </c>
      <c r="K26" s="152">
        <f t="shared" si="5"/>
        <v>16.79052484904784</v>
      </c>
    </row>
    <row r="27" spans="1:11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1" s="10" customFormat="1" ht="23.25" customHeight="1">
      <c r="A28" s="146" t="s">
        <v>5</v>
      </c>
      <c r="B28" s="154">
        <v>300</v>
      </c>
      <c r="C28" s="154">
        <v>39</v>
      </c>
      <c r="D28" s="152">
        <f t="shared" si="4"/>
        <v>13</v>
      </c>
      <c r="E28" s="154">
        <v>100</v>
      </c>
      <c r="F28" s="155">
        <v>5</v>
      </c>
      <c r="G28" s="152">
        <f>F28/E28*100</f>
        <v>5</v>
      </c>
      <c r="H28" s="155">
        <f t="shared" si="1"/>
        <v>400</v>
      </c>
      <c r="I28" s="155"/>
      <c r="J28" s="155">
        <f t="shared" si="2"/>
        <v>44</v>
      </c>
      <c r="K28" s="152">
        <f t="shared" si="5"/>
        <v>11</v>
      </c>
    </row>
    <row r="29" spans="1:11" s="10" customFormat="1" ht="39.75" customHeight="1">
      <c r="A29" s="146" t="s">
        <v>17</v>
      </c>
      <c r="B29" s="154">
        <v>320</v>
      </c>
      <c r="C29" s="154">
        <v>42</v>
      </c>
      <c r="D29" s="152">
        <f t="shared" si="4"/>
        <v>13.125</v>
      </c>
      <c r="E29" s="154">
        <v>0</v>
      </c>
      <c r="F29" s="155">
        <v>0</v>
      </c>
      <c r="G29" s="152">
        <v>0</v>
      </c>
      <c r="H29" s="155">
        <f t="shared" si="1"/>
        <v>320</v>
      </c>
      <c r="I29" s="155"/>
      <c r="J29" s="155">
        <f t="shared" si="2"/>
        <v>42</v>
      </c>
      <c r="K29" s="152">
        <f t="shared" si="5"/>
        <v>13.125</v>
      </c>
    </row>
    <row r="30" spans="1:11" s="10" customFormat="1" ht="20.25" customHeight="1">
      <c r="A30" s="146" t="s">
        <v>36</v>
      </c>
      <c r="B30" s="154">
        <v>100</v>
      </c>
      <c r="C30" s="154">
        <v>0</v>
      </c>
      <c r="D30" s="152">
        <v>0</v>
      </c>
      <c r="E30" s="154">
        <v>0</v>
      </c>
      <c r="F30" s="155">
        <v>0</v>
      </c>
      <c r="G30" s="152">
        <v>0</v>
      </c>
      <c r="H30" s="155">
        <f t="shared" si="1"/>
        <v>100</v>
      </c>
      <c r="I30" s="155"/>
      <c r="J30" s="155">
        <f t="shared" si="2"/>
        <v>0</v>
      </c>
      <c r="K30" s="152">
        <v>0</v>
      </c>
    </row>
    <row r="31" spans="1:11" s="10" customFormat="1" ht="24" customHeight="1" hidden="1">
      <c r="A31" s="146" t="s">
        <v>78</v>
      </c>
      <c r="B31" s="154">
        <v>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0</v>
      </c>
      <c r="I31" s="155"/>
      <c r="J31" s="155">
        <f t="shared" si="2"/>
        <v>0</v>
      </c>
      <c r="K31" s="152">
        <v>0</v>
      </c>
    </row>
    <row r="32" spans="1:11" s="10" customFormat="1" ht="39" customHeight="1" hidden="1">
      <c r="A32" s="146" t="s">
        <v>82</v>
      </c>
      <c r="B32" s="154"/>
      <c r="C32" s="154"/>
      <c r="D32" s="152" t="e">
        <f>C32/B32*100</f>
        <v>#DIV/0!</v>
      </c>
      <c r="E32" s="154"/>
      <c r="F32" s="155"/>
      <c r="G32" s="152" t="e">
        <f>F32/E32*100</f>
        <v>#DIV/0!</v>
      </c>
      <c r="H32" s="155">
        <f t="shared" si="1"/>
        <v>0</v>
      </c>
      <c r="I32" s="155"/>
      <c r="J32" s="155">
        <f t="shared" si="2"/>
        <v>0</v>
      </c>
      <c r="K32" s="152" t="e">
        <f>J32/H32*100</f>
        <v>#DIV/0!</v>
      </c>
    </row>
    <row r="33" spans="1:11" s="10" customFormat="1" ht="6.75" customHeight="1" hidden="1">
      <c r="A33" s="146" t="s">
        <v>103</v>
      </c>
      <c r="B33" s="154">
        <v>0</v>
      </c>
      <c r="C33" s="154">
        <v>0</v>
      </c>
      <c r="D33" s="152">
        <v>0</v>
      </c>
      <c r="E33" s="154">
        <v>0</v>
      </c>
      <c r="F33" s="155">
        <v>0</v>
      </c>
      <c r="G33" s="152">
        <v>0</v>
      </c>
      <c r="H33" s="155">
        <f t="shared" si="1"/>
        <v>0</v>
      </c>
      <c r="I33" s="155"/>
      <c r="J33" s="155">
        <f t="shared" si="2"/>
        <v>0</v>
      </c>
      <c r="K33" s="152">
        <v>0</v>
      </c>
    </row>
    <row r="34" spans="1:11" s="87" customFormat="1" ht="48" customHeight="1">
      <c r="A34" s="147" t="s">
        <v>19</v>
      </c>
      <c r="B34" s="151">
        <f>B20+B9</f>
        <v>238297</v>
      </c>
      <c r="C34" s="151">
        <f>C20+C9</f>
        <v>29235</v>
      </c>
      <c r="D34" s="152">
        <f>C34/B34*100</f>
        <v>12.268303839326556</v>
      </c>
      <c r="E34" s="151">
        <f>E20+E9</f>
        <v>53926</v>
      </c>
      <c r="F34" s="151">
        <f>F20+F9</f>
        <v>4792</v>
      </c>
      <c r="G34" s="152">
        <f>F34/E34*100</f>
        <v>8.886251529874272</v>
      </c>
      <c r="H34" s="153">
        <f t="shared" si="1"/>
        <v>292223</v>
      </c>
      <c r="I34" s="153"/>
      <c r="J34" s="153">
        <f t="shared" si="2"/>
        <v>34027</v>
      </c>
      <c r="K34" s="152">
        <f>J34/H34*100</f>
        <v>11.64418954017993</v>
      </c>
    </row>
    <row r="35" spans="1:11" s="87" customFormat="1" ht="46.5" customHeight="1">
      <c r="A35" s="146" t="s">
        <v>99</v>
      </c>
      <c r="B35" s="157">
        <v>0</v>
      </c>
      <c r="C35" s="157">
        <v>0</v>
      </c>
      <c r="D35" s="152">
        <v>0</v>
      </c>
      <c r="E35" s="157">
        <v>0</v>
      </c>
      <c r="F35" s="157">
        <v>495</v>
      </c>
      <c r="G35" s="152">
        <v>0</v>
      </c>
      <c r="H35" s="158">
        <f t="shared" si="1"/>
        <v>0</v>
      </c>
      <c r="I35" s="158"/>
      <c r="J35" s="158">
        <f>F35+C35</f>
        <v>495</v>
      </c>
      <c r="K35" s="152">
        <v>0</v>
      </c>
    </row>
    <row r="36" spans="1:11" s="10" customFormat="1" ht="63" customHeight="1">
      <c r="A36" s="159" t="s">
        <v>136</v>
      </c>
      <c r="B36" s="160">
        <v>311148</v>
      </c>
      <c r="C36" s="160">
        <v>51859</v>
      </c>
      <c r="D36" s="152">
        <f>C36/B36*100</f>
        <v>16.666988057130368</v>
      </c>
      <c r="E36" s="157">
        <v>0</v>
      </c>
      <c r="F36" s="161">
        <v>0</v>
      </c>
      <c r="G36" s="152">
        <v>0</v>
      </c>
      <c r="H36" s="158">
        <f t="shared" si="1"/>
        <v>311148</v>
      </c>
      <c r="I36" s="158"/>
      <c r="J36" s="158">
        <f>C36+F36</f>
        <v>51859</v>
      </c>
      <c r="K36" s="152">
        <f aca="true" t="shared" si="6" ref="K36:K43">J36/H36*100</f>
        <v>16.666988057130368</v>
      </c>
    </row>
    <row r="37" spans="1:11" s="10" customFormat="1" ht="86.25" customHeight="1" hidden="1">
      <c r="A37" s="159" t="s">
        <v>137</v>
      </c>
      <c r="B37" s="160">
        <v>0</v>
      </c>
      <c r="C37" s="160">
        <v>0</v>
      </c>
      <c r="D37" s="152">
        <v>0</v>
      </c>
      <c r="E37" s="157">
        <v>0</v>
      </c>
      <c r="F37" s="161">
        <v>0</v>
      </c>
      <c r="G37" s="152">
        <v>0</v>
      </c>
      <c r="H37" s="158">
        <f t="shared" si="1"/>
        <v>0</v>
      </c>
      <c r="I37" s="158"/>
      <c r="J37" s="158">
        <f>C37+F37</f>
        <v>0</v>
      </c>
      <c r="K37" s="152">
        <v>0</v>
      </c>
    </row>
    <row r="38" spans="1:11" s="10" customFormat="1" ht="88.5" customHeight="1">
      <c r="A38" s="159" t="s">
        <v>138</v>
      </c>
      <c r="B38" s="154">
        <v>0</v>
      </c>
      <c r="C38" s="156">
        <v>0</v>
      </c>
      <c r="D38" s="152">
        <v>0</v>
      </c>
      <c r="E38" s="155">
        <v>25529</v>
      </c>
      <c r="F38" s="155">
        <v>4254</v>
      </c>
      <c r="G38" s="152">
        <f>F38/E38*100</f>
        <v>16.663402405107917</v>
      </c>
      <c r="H38" s="162">
        <f>E38</f>
        <v>25529</v>
      </c>
      <c r="I38" s="162"/>
      <c r="J38" s="162">
        <f>F38</f>
        <v>4254</v>
      </c>
      <c r="K38" s="152">
        <f t="shared" si="6"/>
        <v>16.663402405107917</v>
      </c>
    </row>
    <row r="39" spans="1:13" s="10" customFormat="1" ht="84" customHeight="1">
      <c r="A39" s="159" t="s">
        <v>139</v>
      </c>
      <c r="B39" s="155">
        <v>0</v>
      </c>
      <c r="C39" s="155">
        <v>0</v>
      </c>
      <c r="D39" s="152">
        <v>0</v>
      </c>
      <c r="E39" s="155">
        <v>4163</v>
      </c>
      <c r="F39" s="155">
        <v>500</v>
      </c>
      <c r="G39" s="152">
        <f>F39/E39*100</f>
        <v>12.010569300984866</v>
      </c>
      <c r="H39" s="162">
        <f>E39</f>
        <v>4163</v>
      </c>
      <c r="I39" s="162"/>
      <c r="J39" s="162">
        <f>F39</f>
        <v>500</v>
      </c>
      <c r="K39" s="152">
        <f t="shared" si="6"/>
        <v>12.010569300984866</v>
      </c>
      <c r="M39" s="88"/>
    </row>
    <row r="40" spans="1:13" s="10" customFormat="1" ht="66" customHeight="1">
      <c r="A40" s="163" t="s">
        <v>122</v>
      </c>
      <c r="B40" s="155">
        <v>529547</v>
      </c>
      <c r="C40" s="155">
        <v>13346</v>
      </c>
      <c r="D40" s="152">
        <f>C40/B40*100</f>
        <v>2.5202673228249806</v>
      </c>
      <c r="E40" s="155">
        <v>52816</v>
      </c>
      <c r="F40" s="155">
        <v>0</v>
      </c>
      <c r="G40" s="152">
        <f>F40/E40*100</f>
        <v>0</v>
      </c>
      <c r="H40" s="162">
        <f aca="true" t="shared" si="7" ref="H40:H47">B40+E40</f>
        <v>582363</v>
      </c>
      <c r="I40" s="162"/>
      <c r="J40" s="162">
        <f aca="true" t="shared" si="8" ref="J40:J47">C40+F40</f>
        <v>13346</v>
      </c>
      <c r="K40" s="152">
        <f t="shared" si="6"/>
        <v>2.2916977898664577</v>
      </c>
      <c r="M40" s="88"/>
    </row>
    <row r="41" spans="1:13" s="10" customFormat="1" ht="87" customHeight="1">
      <c r="A41" s="164" t="s">
        <v>133</v>
      </c>
      <c r="B41" s="154">
        <v>0</v>
      </c>
      <c r="C41" s="154">
        <v>0</v>
      </c>
      <c r="D41" s="152">
        <v>0</v>
      </c>
      <c r="E41" s="156">
        <v>405</v>
      </c>
      <c r="F41" s="155">
        <v>0</v>
      </c>
      <c r="G41" s="152">
        <f>F41/E41*100</f>
        <v>0</v>
      </c>
      <c r="H41" s="162">
        <f>B41+E41</f>
        <v>405</v>
      </c>
      <c r="I41" s="162"/>
      <c r="J41" s="162">
        <f>C41+F41</f>
        <v>0</v>
      </c>
      <c r="K41" s="152">
        <f>J41/H41*100</f>
        <v>0</v>
      </c>
      <c r="M41" s="88"/>
    </row>
    <row r="42" spans="1:12" s="10" customFormat="1" ht="46.5" customHeight="1">
      <c r="A42" s="159" t="s">
        <v>120</v>
      </c>
      <c r="B42" s="154">
        <v>0</v>
      </c>
      <c r="C42" s="154">
        <v>0</v>
      </c>
      <c r="D42" s="152">
        <v>0</v>
      </c>
      <c r="E42" s="155">
        <v>1168</v>
      </c>
      <c r="F42" s="155">
        <v>22</v>
      </c>
      <c r="G42" s="152">
        <f>F42/E42*100</f>
        <v>1.8835616438356164</v>
      </c>
      <c r="H42" s="162">
        <f t="shared" si="7"/>
        <v>1168</v>
      </c>
      <c r="I42" s="162"/>
      <c r="J42" s="162">
        <f t="shared" si="8"/>
        <v>22</v>
      </c>
      <c r="K42" s="152">
        <f t="shared" si="6"/>
        <v>1.8835616438356164</v>
      </c>
      <c r="L42" s="88"/>
    </row>
    <row r="43" spans="1:11" s="10" customFormat="1" ht="62.25" customHeight="1">
      <c r="A43" s="163" t="s">
        <v>121</v>
      </c>
      <c r="B43" s="154">
        <v>553029</v>
      </c>
      <c r="C43" s="154">
        <v>67740</v>
      </c>
      <c r="D43" s="152">
        <f>C43/B43*100</f>
        <v>12.248905572763816</v>
      </c>
      <c r="E43" s="156">
        <v>0</v>
      </c>
      <c r="F43" s="155">
        <v>0</v>
      </c>
      <c r="G43" s="152">
        <v>0</v>
      </c>
      <c r="H43" s="162">
        <f t="shared" si="7"/>
        <v>553029</v>
      </c>
      <c r="I43" s="162"/>
      <c r="J43" s="162">
        <f t="shared" si="8"/>
        <v>67740</v>
      </c>
      <c r="K43" s="152">
        <f t="shared" si="6"/>
        <v>12.248905572763816</v>
      </c>
    </row>
    <row r="44" spans="1:11" s="10" customFormat="1" ht="168" customHeight="1">
      <c r="A44" s="159" t="s">
        <v>127</v>
      </c>
      <c r="B44" s="155">
        <v>6264</v>
      </c>
      <c r="C44" s="155">
        <v>771</v>
      </c>
      <c r="D44" s="152">
        <f>C44/B44*100</f>
        <v>12.308429118773946</v>
      </c>
      <c r="E44" s="156">
        <v>0</v>
      </c>
      <c r="F44" s="155">
        <v>0</v>
      </c>
      <c r="G44" s="152">
        <v>0</v>
      </c>
      <c r="H44" s="162">
        <f t="shared" si="7"/>
        <v>6264</v>
      </c>
      <c r="I44" s="162"/>
      <c r="J44" s="162">
        <f t="shared" si="8"/>
        <v>771</v>
      </c>
      <c r="K44" s="152">
        <f>J44/H44*100</f>
        <v>12.308429118773946</v>
      </c>
    </row>
    <row r="45" spans="1:11" s="10" customFormat="1" ht="63.75" customHeight="1">
      <c r="A45" s="159" t="s">
        <v>128</v>
      </c>
      <c r="B45" s="155">
        <v>20000</v>
      </c>
      <c r="C45" s="155">
        <v>0</v>
      </c>
      <c r="D45" s="152">
        <f>C45/B45*100</f>
        <v>0</v>
      </c>
      <c r="E45" s="156">
        <v>11026</v>
      </c>
      <c r="F45" s="155">
        <v>2473</v>
      </c>
      <c r="G45" s="152">
        <f>F45/E45*100</f>
        <v>22.428804643569745</v>
      </c>
      <c r="H45" s="162">
        <f t="shared" si="7"/>
        <v>31026</v>
      </c>
      <c r="I45" s="162"/>
      <c r="J45" s="162">
        <f t="shared" si="8"/>
        <v>2473</v>
      </c>
      <c r="K45" s="152">
        <f>J45/H45*100</f>
        <v>7.970734222909817</v>
      </c>
    </row>
    <row r="46" spans="1:11" s="10" customFormat="1" ht="86.25" customHeight="1">
      <c r="A46" s="163" t="s">
        <v>129</v>
      </c>
      <c r="B46" s="154">
        <v>0</v>
      </c>
      <c r="C46" s="154">
        <v>-34</v>
      </c>
      <c r="D46" s="152">
        <v>0</v>
      </c>
      <c r="E46" s="156">
        <v>0</v>
      </c>
      <c r="F46" s="155">
        <v>0</v>
      </c>
      <c r="G46" s="152">
        <v>0</v>
      </c>
      <c r="H46" s="162">
        <f t="shared" si="7"/>
        <v>0</v>
      </c>
      <c r="I46" s="162">
        <f>C46+F46</f>
        <v>-34</v>
      </c>
      <c r="J46" s="162">
        <f t="shared" si="8"/>
        <v>-34</v>
      </c>
      <c r="K46" s="152">
        <v>0</v>
      </c>
    </row>
    <row r="47" spans="1:11" s="10" customFormat="1" ht="65.25" customHeight="1" hidden="1">
      <c r="A47" s="163" t="s">
        <v>134</v>
      </c>
      <c r="B47" s="154">
        <v>0</v>
      </c>
      <c r="C47" s="154">
        <v>0</v>
      </c>
      <c r="D47" s="152">
        <v>0</v>
      </c>
      <c r="E47" s="156">
        <v>0</v>
      </c>
      <c r="F47" s="155">
        <v>0</v>
      </c>
      <c r="G47" s="152">
        <v>0</v>
      </c>
      <c r="H47" s="162">
        <f t="shared" si="7"/>
        <v>0</v>
      </c>
      <c r="I47" s="162"/>
      <c r="J47" s="162">
        <f t="shared" si="8"/>
        <v>0</v>
      </c>
      <c r="K47" s="152">
        <v>0</v>
      </c>
    </row>
    <row r="48" spans="1:11" s="10" customFormat="1" ht="22.5" customHeight="1">
      <c r="A48" s="165" t="s">
        <v>3</v>
      </c>
      <c r="B48" s="166">
        <f>SUM(B34:B47)</f>
        <v>1658285</v>
      </c>
      <c r="C48" s="166">
        <f>SUM(C34:C47)</f>
        <v>162917</v>
      </c>
      <c r="D48" s="152">
        <f>C48/B48*100</f>
        <v>9.824427043602276</v>
      </c>
      <c r="E48" s="166">
        <f>SUM(E34:E47)</f>
        <v>149033</v>
      </c>
      <c r="F48" s="166">
        <f>SUM(F34:F47)</f>
        <v>12536</v>
      </c>
      <c r="G48" s="152">
        <f>F48/E48*100</f>
        <v>8.411559855870847</v>
      </c>
      <c r="H48" s="166">
        <f>(B48+E48)-(B44+E38+E39+E42+E43+E40+E44+E45+E41)</f>
        <v>1705947</v>
      </c>
      <c r="I48" s="166"/>
      <c r="J48" s="166">
        <f>(C48+F48)-(F38+F39+F43+C44+F40+F44+F45+F41)</f>
        <v>167455</v>
      </c>
      <c r="K48" s="152">
        <f>J48/H48*100</f>
        <v>9.815955595337957</v>
      </c>
    </row>
    <row r="49" spans="1:11" s="10" customFormat="1" ht="24" customHeight="1">
      <c r="A49" s="227" t="s">
        <v>79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9"/>
    </row>
    <row r="50" spans="1:11" s="10" customFormat="1" ht="19.5" customHeight="1">
      <c r="A50" s="230" t="s">
        <v>35</v>
      </c>
      <c r="B50" s="232" t="s">
        <v>23</v>
      </c>
      <c r="C50" s="232"/>
      <c r="D50" s="232"/>
      <c r="E50" s="233" t="s">
        <v>38</v>
      </c>
      <c r="F50" s="234"/>
      <c r="G50" s="235"/>
      <c r="H50" s="236" t="s">
        <v>74</v>
      </c>
      <c r="I50" s="236"/>
      <c r="J50" s="236"/>
      <c r="K50" s="236"/>
    </row>
    <row r="51" spans="1:11" s="10" customFormat="1" ht="86.25" customHeight="1">
      <c r="A51" s="231"/>
      <c r="B51" s="142" t="s">
        <v>154</v>
      </c>
      <c r="C51" s="142" t="s">
        <v>155</v>
      </c>
      <c r="D51" s="143" t="s">
        <v>53</v>
      </c>
      <c r="E51" s="142" t="s">
        <v>154</v>
      </c>
      <c r="F51" s="142" t="s">
        <v>152</v>
      </c>
      <c r="G51" s="143" t="s">
        <v>53</v>
      </c>
      <c r="H51" s="142" t="s">
        <v>154</v>
      </c>
      <c r="I51" s="142" t="s">
        <v>110</v>
      </c>
      <c r="J51" s="142" t="s">
        <v>152</v>
      </c>
      <c r="K51" s="143" t="s">
        <v>53</v>
      </c>
    </row>
    <row r="52" spans="1:11" s="10" customFormat="1" ht="39.75" customHeight="1">
      <c r="A52" s="167" t="s">
        <v>46</v>
      </c>
      <c r="B52" s="168">
        <f>SUM(B53:B59)</f>
        <v>67423</v>
      </c>
      <c r="C52" s="168">
        <f>SUM(C53:C59)</f>
        <v>6976</v>
      </c>
      <c r="D52" s="152">
        <f aca="true" t="shared" si="9" ref="D52:D82">IF(B52=0,"0 ",C52/B52*100)</f>
        <v>10.346617623066312</v>
      </c>
      <c r="E52" s="168">
        <f>SUM(E53:E59)</f>
        <v>35939</v>
      </c>
      <c r="F52" s="168">
        <f>SUM(F53:F59)</f>
        <v>4572</v>
      </c>
      <c r="G52" s="152">
        <f aca="true" t="shared" si="10" ref="G52:G82">IF(E52=0,"0 ",F52/E52*100)</f>
        <v>12.72155596983778</v>
      </c>
      <c r="H52" s="168">
        <f>SUM(H53:H59)</f>
        <v>103325</v>
      </c>
      <c r="I52" s="168">
        <f>SUM(I53:I59)</f>
        <v>3</v>
      </c>
      <c r="J52" s="168">
        <f>SUM(J53:J59)</f>
        <v>11545</v>
      </c>
      <c r="K52" s="152">
        <f aca="true" t="shared" si="11" ref="K52:K82">IF(H52=0,"0 ",J52/H52*100)</f>
        <v>11.173481732397773</v>
      </c>
    </row>
    <row r="53" spans="1:12" s="10" customFormat="1" ht="87.75" customHeight="1">
      <c r="A53" s="169" t="s">
        <v>54</v>
      </c>
      <c r="B53" s="170">
        <v>2535</v>
      </c>
      <c r="C53" s="171">
        <v>198</v>
      </c>
      <c r="D53" s="152">
        <f t="shared" si="9"/>
        <v>7.8106508875739635</v>
      </c>
      <c r="E53" s="170">
        <v>0</v>
      </c>
      <c r="F53" s="171">
        <v>0</v>
      </c>
      <c r="G53" s="152" t="str">
        <f t="shared" si="10"/>
        <v>0 </v>
      </c>
      <c r="H53" s="172">
        <f>B53+E53</f>
        <v>2535</v>
      </c>
      <c r="I53" s="172"/>
      <c r="J53" s="173">
        <f>C53+F53</f>
        <v>198</v>
      </c>
      <c r="K53" s="152">
        <f t="shared" si="11"/>
        <v>7.8106508875739635</v>
      </c>
      <c r="L53" s="104"/>
    </row>
    <row r="54" spans="1:12" s="10" customFormat="1" ht="103.5" customHeight="1">
      <c r="A54" s="169" t="s">
        <v>55</v>
      </c>
      <c r="B54" s="174">
        <v>3569</v>
      </c>
      <c r="C54" s="175">
        <v>267</v>
      </c>
      <c r="D54" s="152">
        <f t="shared" si="9"/>
        <v>7.481087139254693</v>
      </c>
      <c r="E54" s="174">
        <v>25</v>
      </c>
      <c r="F54" s="176">
        <v>2</v>
      </c>
      <c r="G54" s="152">
        <f t="shared" si="10"/>
        <v>8</v>
      </c>
      <c r="H54" s="172">
        <f>B54</f>
        <v>3569</v>
      </c>
      <c r="I54" s="172">
        <v>2</v>
      </c>
      <c r="J54" s="173">
        <f>C54+F54-I54</f>
        <v>267</v>
      </c>
      <c r="K54" s="152">
        <f t="shared" si="11"/>
        <v>7.481087139254693</v>
      </c>
      <c r="L54" s="104"/>
    </row>
    <row r="55" spans="1:12" s="10" customFormat="1" ht="126.75" customHeight="1">
      <c r="A55" s="169" t="s">
        <v>56</v>
      </c>
      <c r="B55" s="174">
        <v>50416</v>
      </c>
      <c r="C55" s="175">
        <v>5251</v>
      </c>
      <c r="D55" s="152">
        <f t="shared" si="9"/>
        <v>10.415344335131705</v>
      </c>
      <c r="E55" s="174">
        <v>33461</v>
      </c>
      <c r="F55" s="176">
        <v>4422</v>
      </c>
      <c r="G55" s="152">
        <f t="shared" si="10"/>
        <v>13.215385075162128</v>
      </c>
      <c r="H55" s="172">
        <v>83865</v>
      </c>
      <c r="I55" s="172">
        <v>1</v>
      </c>
      <c r="J55" s="173">
        <f>C55+F55-I55</f>
        <v>9672</v>
      </c>
      <c r="K55" s="152">
        <f t="shared" si="11"/>
        <v>11.532820604543016</v>
      </c>
      <c r="L55" s="104"/>
    </row>
    <row r="56" spans="1:12" s="10" customFormat="1" ht="28.5" customHeight="1">
      <c r="A56" s="169" t="s">
        <v>92</v>
      </c>
      <c r="B56" s="174">
        <v>61</v>
      </c>
      <c r="C56" s="175">
        <v>0</v>
      </c>
      <c r="D56" s="152">
        <f t="shared" si="9"/>
        <v>0</v>
      </c>
      <c r="E56" s="174">
        <v>0</v>
      </c>
      <c r="F56" s="176">
        <v>0</v>
      </c>
      <c r="G56" s="152" t="str">
        <f t="shared" si="10"/>
        <v>0 </v>
      </c>
      <c r="H56" s="172">
        <f>B56+E56</f>
        <v>61</v>
      </c>
      <c r="I56" s="172"/>
      <c r="J56" s="173">
        <f>C56+F56</f>
        <v>0</v>
      </c>
      <c r="K56" s="152">
        <f t="shared" si="11"/>
        <v>0</v>
      </c>
      <c r="L56" s="104"/>
    </row>
    <row r="57" spans="1:12" s="10" customFormat="1" ht="43.5" customHeight="1">
      <c r="A57" s="169" t="s">
        <v>6</v>
      </c>
      <c r="B57" s="174">
        <v>1894</v>
      </c>
      <c r="C57" s="175">
        <v>190</v>
      </c>
      <c r="D57" s="152">
        <f t="shared" si="9"/>
        <v>10.03167898627244</v>
      </c>
      <c r="E57" s="174">
        <v>0</v>
      </c>
      <c r="F57" s="176">
        <v>0</v>
      </c>
      <c r="G57" s="152" t="str">
        <f t="shared" si="10"/>
        <v>0 </v>
      </c>
      <c r="H57" s="172">
        <f>B57+E57</f>
        <v>1894</v>
      </c>
      <c r="I57" s="172"/>
      <c r="J57" s="173">
        <f>C57+F57</f>
        <v>190</v>
      </c>
      <c r="K57" s="152">
        <f t="shared" si="11"/>
        <v>10.03167898627244</v>
      </c>
      <c r="L57" s="104"/>
    </row>
    <row r="58" spans="1:12" s="10" customFormat="1" ht="31.5" customHeight="1">
      <c r="A58" s="169" t="s">
        <v>75</v>
      </c>
      <c r="B58" s="174">
        <v>941</v>
      </c>
      <c r="C58" s="175">
        <v>0</v>
      </c>
      <c r="D58" s="152">
        <f t="shared" si="9"/>
        <v>0</v>
      </c>
      <c r="E58" s="174">
        <v>1197</v>
      </c>
      <c r="F58" s="176">
        <v>0</v>
      </c>
      <c r="G58" s="152">
        <f t="shared" si="10"/>
        <v>0</v>
      </c>
      <c r="H58" s="172">
        <f>B58+E58</f>
        <v>2138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4.25" customHeight="1">
      <c r="A59" s="169" t="s">
        <v>57</v>
      </c>
      <c r="B59" s="174">
        <v>8007</v>
      </c>
      <c r="C59" s="175">
        <v>1070</v>
      </c>
      <c r="D59" s="152">
        <f t="shared" si="9"/>
        <v>13.363307106282003</v>
      </c>
      <c r="E59" s="174">
        <v>1256</v>
      </c>
      <c r="F59" s="176">
        <v>148</v>
      </c>
      <c r="G59" s="152">
        <f t="shared" si="10"/>
        <v>11.78343949044586</v>
      </c>
      <c r="H59" s="172">
        <v>9263</v>
      </c>
      <c r="I59" s="172"/>
      <c r="J59" s="173">
        <f>C59+F59-I59</f>
        <v>1218</v>
      </c>
      <c r="K59" s="152">
        <f t="shared" si="11"/>
        <v>13.14908776854151</v>
      </c>
      <c r="L59" s="104"/>
    </row>
    <row r="60" spans="1:12" s="10" customFormat="1" ht="31.5" customHeight="1">
      <c r="A60" s="167" t="s">
        <v>47</v>
      </c>
      <c r="B60" s="168">
        <f>B61</f>
        <v>1168</v>
      </c>
      <c r="C60" s="168">
        <f>C61</f>
        <v>0</v>
      </c>
      <c r="D60" s="152">
        <f t="shared" si="9"/>
        <v>0</v>
      </c>
      <c r="E60" s="168">
        <f>E61</f>
        <v>1168</v>
      </c>
      <c r="F60" s="168">
        <f>F61</f>
        <v>60</v>
      </c>
      <c r="G60" s="152">
        <f t="shared" si="10"/>
        <v>5.136986301369863</v>
      </c>
      <c r="H60" s="168">
        <f>H61</f>
        <v>1168</v>
      </c>
      <c r="I60" s="168">
        <f>I61</f>
        <v>0</v>
      </c>
      <c r="J60" s="168">
        <f>J61</f>
        <v>60</v>
      </c>
      <c r="K60" s="152">
        <f t="shared" si="11"/>
        <v>5.136986301369863</v>
      </c>
      <c r="L60" s="104"/>
    </row>
    <row r="61" spans="1:12" s="10" customFormat="1" ht="44.25" customHeight="1">
      <c r="A61" s="169" t="s">
        <v>26</v>
      </c>
      <c r="B61" s="174">
        <v>1168</v>
      </c>
      <c r="C61" s="174">
        <v>0</v>
      </c>
      <c r="D61" s="152">
        <f t="shared" si="9"/>
        <v>0</v>
      </c>
      <c r="E61" s="174">
        <v>1168</v>
      </c>
      <c r="F61" s="176">
        <v>60</v>
      </c>
      <c r="G61" s="152">
        <f t="shared" si="10"/>
        <v>5.136986301369863</v>
      </c>
      <c r="H61" s="172">
        <f>B61</f>
        <v>1168</v>
      </c>
      <c r="I61" s="172"/>
      <c r="J61" s="155">
        <f>C61+F61-I61</f>
        <v>60</v>
      </c>
      <c r="K61" s="152">
        <f t="shared" si="11"/>
        <v>5.136986301369863</v>
      </c>
      <c r="L61" s="104"/>
    </row>
    <row r="62" spans="1:12" s="10" customFormat="1" ht="39" customHeight="1" hidden="1">
      <c r="A62" s="169" t="s">
        <v>41</v>
      </c>
      <c r="B62" s="174"/>
      <c r="C62" s="174"/>
      <c r="D62" s="152" t="str">
        <f t="shared" si="9"/>
        <v>0 </v>
      </c>
      <c r="E62" s="174"/>
      <c r="F62" s="172"/>
      <c r="G62" s="152" t="str">
        <f t="shared" si="10"/>
        <v>0 </v>
      </c>
      <c r="H62" s="172">
        <f>B62+E62</f>
        <v>0</v>
      </c>
      <c r="I62" s="172"/>
      <c r="J62" s="172">
        <f>C62+F62</f>
        <v>0</v>
      </c>
      <c r="K62" s="152" t="str">
        <f t="shared" si="11"/>
        <v>0 </v>
      </c>
      <c r="L62" s="104"/>
    </row>
    <row r="63" spans="1:12" s="10" customFormat="1" ht="45.75" customHeight="1">
      <c r="A63" s="167" t="s">
        <v>107</v>
      </c>
      <c r="B63" s="168">
        <f>B64+B65+B66+B67</f>
        <v>7502</v>
      </c>
      <c r="C63" s="168">
        <f>C64+C65+C66+C67</f>
        <v>818</v>
      </c>
      <c r="D63" s="152">
        <f t="shared" si="9"/>
        <v>10.90375899760064</v>
      </c>
      <c r="E63" s="168">
        <f>E64+E65+E67+E66</f>
        <v>4960</v>
      </c>
      <c r="F63" s="168">
        <f>F64+F67+F65+F66</f>
        <v>749</v>
      </c>
      <c r="G63" s="152">
        <f t="shared" si="10"/>
        <v>15.100806451612902</v>
      </c>
      <c r="H63" s="168">
        <f>H64+H65+H67+H66</f>
        <v>12162</v>
      </c>
      <c r="I63" s="168">
        <f>I64+I65+I67</f>
        <v>0</v>
      </c>
      <c r="J63" s="168">
        <f>J64+J65+J67+J66</f>
        <v>1567</v>
      </c>
      <c r="K63" s="152">
        <f t="shared" si="11"/>
        <v>12.884394014142412</v>
      </c>
      <c r="L63" s="104"/>
    </row>
    <row r="64" spans="1:12" s="10" customFormat="1" ht="23.25" customHeight="1">
      <c r="A64" s="169" t="s">
        <v>111</v>
      </c>
      <c r="B64" s="174">
        <v>1229</v>
      </c>
      <c r="C64" s="175">
        <v>131</v>
      </c>
      <c r="D64" s="152">
        <f t="shared" si="9"/>
        <v>10.65907241659886</v>
      </c>
      <c r="E64" s="174">
        <v>0</v>
      </c>
      <c r="F64" s="176">
        <v>0</v>
      </c>
      <c r="G64" s="152" t="str">
        <f t="shared" si="10"/>
        <v>0 </v>
      </c>
      <c r="H64" s="172">
        <f>B64+E64</f>
        <v>1229</v>
      </c>
      <c r="I64" s="172"/>
      <c r="J64" s="176">
        <f>C64+F64</f>
        <v>131</v>
      </c>
      <c r="K64" s="152">
        <f t="shared" si="11"/>
        <v>10.65907241659886</v>
      </c>
      <c r="L64" s="104"/>
    </row>
    <row r="65" spans="1:12" s="10" customFormat="1" ht="87" customHeight="1" hidden="1">
      <c r="A65" s="169" t="s">
        <v>69</v>
      </c>
      <c r="B65" s="174"/>
      <c r="C65" s="175">
        <v>0</v>
      </c>
      <c r="D65" s="152" t="str">
        <f t="shared" si="9"/>
        <v>0 </v>
      </c>
      <c r="E65" s="174">
        <v>0</v>
      </c>
      <c r="F65" s="176">
        <v>0</v>
      </c>
      <c r="G65" s="152" t="str">
        <f t="shared" si="10"/>
        <v>0 </v>
      </c>
      <c r="H65" s="172">
        <f>B65+E65</f>
        <v>0</v>
      </c>
      <c r="I65" s="172"/>
      <c r="J65" s="173">
        <f>C65+F65</f>
        <v>0</v>
      </c>
      <c r="K65" s="152" t="str">
        <f t="shared" si="11"/>
        <v>0 </v>
      </c>
      <c r="L65" s="104"/>
    </row>
    <row r="66" spans="1:12" s="10" customFormat="1" ht="72" customHeight="1">
      <c r="A66" s="169" t="s">
        <v>132</v>
      </c>
      <c r="B66" s="174">
        <v>5727</v>
      </c>
      <c r="C66" s="175">
        <v>677</v>
      </c>
      <c r="D66" s="152">
        <f t="shared" si="9"/>
        <v>11.82119783481753</v>
      </c>
      <c r="E66" s="174">
        <v>4622</v>
      </c>
      <c r="F66" s="176">
        <v>744</v>
      </c>
      <c r="G66" s="152">
        <f t="shared" si="10"/>
        <v>16.09692773691043</v>
      </c>
      <c r="H66" s="172">
        <v>10350</v>
      </c>
      <c r="I66" s="172"/>
      <c r="J66" s="173">
        <f>C66+F66-I66</f>
        <v>1421</v>
      </c>
      <c r="K66" s="152">
        <f t="shared" si="11"/>
        <v>13.729468599033817</v>
      </c>
      <c r="L66" s="104"/>
    </row>
    <row r="67" spans="1:12" s="10" customFormat="1" ht="64.5" customHeight="1">
      <c r="A67" s="169" t="s">
        <v>91</v>
      </c>
      <c r="B67" s="174">
        <v>546</v>
      </c>
      <c r="C67" s="175">
        <v>10</v>
      </c>
      <c r="D67" s="152">
        <f t="shared" si="9"/>
        <v>1.8315018315018317</v>
      </c>
      <c r="E67" s="174">
        <v>338</v>
      </c>
      <c r="F67" s="176">
        <v>5</v>
      </c>
      <c r="G67" s="152">
        <f t="shared" si="10"/>
        <v>1.4792899408284024</v>
      </c>
      <c r="H67" s="172">
        <v>583</v>
      </c>
      <c r="I67" s="172"/>
      <c r="J67" s="173">
        <f>C67+F67-I67</f>
        <v>15</v>
      </c>
      <c r="K67" s="152">
        <f t="shared" si="11"/>
        <v>2.5728987993138936</v>
      </c>
      <c r="L67" s="104"/>
    </row>
    <row r="68" spans="1:12" s="10" customFormat="1" ht="27.75" customHeight="1">
      <c r="A68" s="167" t="s">
        <v>48</v>
      </c>
      <c r="B68" s="168">
        <f>B69+B71+B73+B74+B75+B70+B72</f>
        <v>439473</v>
      </c>
      <c r="C68" s="168">
        <f>C69+C71+C73+C74+C75+C70+C72</f>
        <v>12218</v>
      </c>
      <c r="D68" s="152">
        <f t="shared" si="9"/>
        <v>2.780148040949046</v>
      </c>
      <c r="E68" s="168">
        <f>E69+E71+E73+E74+E75+E70+E72</f>
        <v>29911</v>
      </c>
      <c r="F68" s="168">
        <f>F69+F71+F73+F74+F75+F70+F72</f>
        <v>4531</v>
      </c>
      <c r="G68" s="152">
        <f t="shared" si="10"/>
        <v>15.148273210524557</v>
      </c>
      <c r="H68" s="168">
        <f>H69+H71+H73+H74+H75+H70+H72</f>
        <v>457953</v>
      </c>
      <c r="I68" s="168">
        <f>I69+I71+I73+I74+I75+I70+I72</f>
        <v>2473</v>
      </c>
      <c r="J68" s="168">
        <f>J69+J71+J73+J74+J75+J70+J72</f>
        <v>14276</v>
      </c>
      <c r="K68" s="152">
        <f t="shared" si="11"/>
        <v>3.1173504704631263</v>
      </c>
      <c r="L68" s="104"/>
    </row>
    <row r="69" spans="1:12" s="10" customFormat="1" ht="34.5" customHeight="1">
      <c r="A69" s="169" t="s">
        <v>76</v>
      </c>
      <c r="B69" s="174">
        <v>581</v>
      </c>
      <c r="C69" s="175">
        <v>45</v>
      </c>
      <c r="D69" s="152">
        <f t="shared" si="9"/>
        <v>7.74526678141136</v>
      </c>
      <c r="E69" s="174">
        <v>0</v>
      </c>
      <c r="F69" s="176">
        <v>0</v>
      </c>
      <c r="G69" s="152" t="str">
        <f t="shared" si="10"/>
        <v>0 </v>
      </c>
      <c r="H69" s="172">
        <v>581</v>
      </c>
      <c r="I69" s="172"/>
      <c r="J69" s="176">
        <f>C69+F69</f>
        <v>45</v>
      </c>
      <c r="K69" s="152">
        <f t="shared" si="11"/>
        <v>7.74526678141136</v>
      </c>
      <c r="L69" s="104"/>
    </row>
    <row r="70" spans="1:12" s="10" customFormat="1" ht="41.25" customHeight="1">
      <c r="A70" s="169" t="s">
        <v>28</v>
      </c>
      <c r="B70" s="174">
        <v>9443</v>
      </c>
      <c r="C70" s="175">
        <v>841</v>
      </c>
      <c r="D70" s="152">
        <f t="shared" si="9"/>
        <v>8.90606798686858</v>
      </c>
      <c r="E70" s="174">
        <v>405</v>
      </c>
      <c r="F70" s="176">
        <v>0</v>
      </c>
      <c r="G70" s="152">
        <f t="shared" si="10"/>
        <v>0</v>
      </c>
      <c r="H70" s="172">
        <v>9443</v>
      </c>
      <c r="I70" s="172"/>
      <c r="J70" s="176">
        <f>C70+F70</f>
        <v>841</v>
      </c>
      <c r="K70" s="152">
        <f t="shared" si="11"/>
        <v>8.90606798686858</v>
      </c>
      <c r="L70" s="104"/>
    </row>
    <row r="71" spans="1:12" s="10" customFormat="1" ht="39" customHeight="1" hidden="1">
      <c r="A71" s="169" t="s">
        <v>70</v>
      </c>
      <c r="B71" s="174">
        <v>0</v>
      </c>
      <c r="C71" s="175">
        <v>0</v>
      </c>
      <c r="D71" s="152" t="str">
        <f t="shared" si="9"/>
        <v>0 </v>
      </c>
      <c r="E71" s="174">
        <v>0</v>
      </c>
      <c r="F71" s="176">
        <v>0</v>
      </c>
      <c r="G71" s="152" t="str">
        <f t="shared" si="10"/>
        <v>0 </v>
      </c>
      <c r="H71" s="172">
        <f>B71+E71</f>
        <v>0</v>
      </c>
      <c r="I71" s="172"/>
      <c r="J71" s="176">
        <f>C71+F71</f>
        <v>0</v>
      </c>
      <c r="K71" s="152" t="str">
        <f t="shared" si="11"/>
        <v>0 </v>
      </c>
      <c r="L71" s="104"/>
    </row>
    <row r="72" spans="1:12" s="10" customFormat="1" ht="39" customHeight="1" hidden="1">
      <c r="A72" s="169" t="s">
        <v>83</v>
      </c>
      <c r="B72" s="174">
        <v>0</v>
      </c>
      <c r="C72" s="175">
        <v>0</v>
      </c>
      <c r="D72" s="152" t="str">
        <f t="shared" si="9"/>
        <v>0 </v>
      </c>
      <c r="E72" s="174">
        <v>0</v>
      </c>
      <c r="F72" s="176">
        <v>0</v>
      </c>
      <c r="G72" s="152" t="str">
        <f t="shared" si="10"/>
        <v>0 </v>
      </c>
      <c r="H72" s="172">
        <f>B72+E72</f>
        <v>0</v>
      </c>
      <c r="I72" s="172"/>
      <c r="J72" s="176">
        <f>C72+F72</f>
        <v>0</v>
      </c>
      <c r="K72" s="152" t="str">
        <f t="shared" si="11"/>
        <v>0 </v>
      </c>
      <c r="L72" s="104"/>
    </row>
    <row r="73" spans="1:12" s="10" customFormat="1" ht="26.25" customHeight="1">
      <c r="A73" s="169" t="s">
        <v>27</v>
      </c>
      <c r="B73" s="174">
        <v>9704</v>
      </c>
      <c r="C73" s="175">
        <v>1193</v>
      </c>
      <c r="D73" s="152">
        <f t="shared" si="9"/>
        <v>12.293899422918384</v>
      </c>
      <c r="E73" s="174">
        <v>0</v>
      </c>
      <c r="F73" s="176">
        <v>0</v>
      </c>
      <c r="G73" s="152" t="str">
        <f t="shared" si="10"/>
        <v>0 </v>
      </c>
      <c r="H73" s="172">
        <v>9704</v>
      </c>
      <c r="I73" s="172"/>
      <c r="J73" s="176">
        <f>C73+F73</f>
        <v>1193</v>
      </c>
      <c r="K73" s="152">
        <f t="shared" si="11"/>
        <v>12.293899422918384</v>
      </c>
      <c r="L73" s="104"/>
    </row>
    <row r="74" spans="1:12" s="10" customFormat="1" ht="24.75" customHeight="1">
      <c r="A74" s="169" t="s">
        <v>45</v>
      </c>
      <c r="B74" s="174">
        <v>357760</v>
      </c>
      <c r="C74" s="175">
        <v>2953</v>
      </c>
      <c r="D74" s="152">
        <f t="shared" si="9"/>
        <v>0.8254136851520574</v>
      </c>
      <c r="E74" s="174">
        <v>14276</v>
      </c>
      <c r="F74" s="176">
        <v>2709</v>
      </c>
      <c r="G74" s="152">
        <f t="shared" si="10"/>
        <v>18.97590361445783</v>
      </c>
      <c r="H74" s="172">
        <v>361010</v>
      </c>
      <c r="I74" s="172">
        <v>2473</v>
      </c>
      <c r="J74" s="176">
        <f>C74+F74-I74</f>
        <v>3189</v>
      </c>
      <c r="K74" s="152">
        <f t="shared" si="11"/>
        <v>0.883355031716573</v>
      </c>
      <c r="L74" s="104"/>
    </row>
    <row r="75" spans="1:12" s="10" customFormat="1" ht="42.75" customHeight="1">
      <c r="A75" s="169" t="s">
        <v>34</v>
      </c>
      <c r="B75" s="174">
        <v>61985</v>
      </c>
      <c r="C75" s="175">
        <v>7186</v>
      </c>
      <c r="D75" s="152">
        <f t="shared" si="9"/>
        <v>11.593127369524884</v>
      </c>
      <c r="E75" s="174">
        <v>15230</v>
      </c>
      <c r="F75" s="176">
        <v>1822</v>
      </c>
      <c r="G75" s="152">
        <f t="shared" si="10"/>
        <v>11.963230466185161</v>
      </c>
      <c r="H75" s="172">
        <v>77215</v>
      </c>
      <c r="I75" s="172"/>
      <c r="J75" s="176">
        <f>C75+F75</f>
        <v>9008</v>
      </c>
      <c r="K75" s="152">
        <f t="shared" si="11"/>
        <v>11.666127047853395</v>
      </c>
      <c r="L75" s="104"/>
    </row>
    <row r="76" spans="1:12" s="10" customFormat="1" ht="42.75" customHeight="1">
      <c r="A76" s="167" t="s">
        <v>105</v>
      </c>
      <c r="B76" s="168">
        <f>B77+B78+B80+B81+B79</f>
        <v>88054</v>
      </c>
      <c r="C76" s="168">
        <f>C77+C78+C80+C81+C79</f>
        <v>2851</v>
      </c>
      <c r="D76" s="152">
        <f t="shared" si="9"/>
        <v>3.2377859041042996</v>
      </c>
      <c r="E76" s="168">
        <f>E77+E78+E80+E81+E79</f>
        <v>76820</v>
      </c>
      <c r="F76" s="168">
        <f>F77+F78+F80+F81</f>
        <v>1238</v>
      </c>
      <c r="G76" s="152">
        <f t="shared" si="10"/>
        <v>1.6115594897162195</v>
      </c>
      <c r="H76" s="168">
        <f>H77+H78+H80+H81+H79</f>
        <v>106130</v>
      </c>
      <c r="I76" s="168">
        <f>I77+I78+I80+I81+I79</f>
        <v>768</v>
      </c>
      <c r="J76" s="168">
        <f>J77+J78+J80+J81+J79</f>
        <v>3321</v>
      </c>
      <c r="K76" s="152">
        <f t="shared" si="11"/>
        <v>3.129181192876661</v>
      </c>
      <c r="L76" s="104"/>
    </row>
    <row r="77" spans="1:12" s="10" customFormat="1" ht="30" customHeight="1">
      <c r="A77" s="169" t="s">
        <v>80</v>
      </c>
      <c r="B77" s="174">
        <v>290</v>
      </c>
      <c r="C77" s="175">
        <v>22</v>
      </c>
      <c r="D77" s="152">
        <f t="shared" si="9"/>
        <v>7.586206896551724</v>
      </c>
      <c r="E77" s="174">
        <v>0</v>
      </c>
      <c r="F77" s="176">
        <v>0</v>
      </c>
      <c r="G77" s="152" t="str">
        <f t="shared" si="10"/>
        <v>0 </v>
      </c>
      <c r="H77" s="172">
        <v>290</v>
      </c>
      <c r="I77" s="172"/>
      <c r="J77" s="173">
        <f>C77+F77</f>
        <v>22</v>
      </c>
      <c r="K77" s="152">
        <f t="shared" si="11"/>
        <v>7.586206896551724</v>
      </c>
      <c r="L77" s="104"/>
    </row>
    <row r="78" spans="1:12" s="10" customFormat="1" ht="39" customHeight="1" hidden="1">
      <c r="A78" s="169" t="s">
        <v>30</v>
      </c>
      <c r="B78" s="174"/>
      <c r="C78" s="175"/>
      <c r="D78" s="152" t="str">
        <f t="shared" si="9"/>
        <v>0 </v>
      </c>
      <c r="E78" s="174">
        <v>0</v>
      </c>
      <c r="F78" s="176">
        <v>0</v>
      </c>
      <c r="G78" s="152" t="str">
        <f t="shared" si="10"/>
        <v>0 </v>
      </c>
      <c r="H78" s="172">
        <f>B78+E78</f>
        <v>0</v>
      </c>
      <c r="I78" s="172"/>
      <c r="J78" s="173">
        <f>C78+F78</f>
        <v>0</v>
      </c>
      <c r="K78" s="152" t="str">
        <f t="shared" si="11"/>
        <v>0 </v>
      </c>
      <c r="L78" s="104"/>
    </row>
    <row r="79" spans="1:12" s="10" customFormat="1" ht="29.25" customHeight="1">
      <c r="A79" s="169" t="s">
        <v>30</v>
      </c>
      <c r="B79" s="174">
        <v>75</v>
      </c>
      <c r="C79" s="175">
        <v>0</v>
      </c>
      <c r="D79" s="152">
        <f t="shared" si="9"/>
        <v>0</v>
      </c>
      <c r="E79" s="174">
        <v>0</v>
      </c>
      <c r="F79" s="176">
        <v>0</v>
      </c>
      <c r="G79" s="152" t="str">
        <f t="shared" si="10"/>
        <v>0 </v>
      </c>
      <c r="H79" s="172">
        <v>75</v>
      </c>
      <c r="I79" s="172"/>
      <c r="J79" s="173">
        <f>C79+F79</f>
        <v>0</v>
      </c>
      <c r="K79" s="152">
        <f t="shared" si="11"/>
        <v>0</v>
      </c>
      <c r="L79" s="104"/>
    </row>
    <row r="80" spans="1:12" s="10" customFormat="1" ht="27" customHeight="1">
      <c r="A80" s="169" t="s">
        <v>71</v>
      </c>
      <c r="B80" s="174">
        <v>87689</v>
      </c>
      <c r="C80" s="175">
        <v>2829</v>
      </c>
      <c r="D80" s="152">
        <f t="shared" si="9"/>
        <v>3.2261743206103386</v>
      </c>
      <c r="E80" s="174">
        <v>76820</v>
      </c>
      <c r="F80" s="176">
        <v>1238</v>
      </c>
      <c r="G80" s="152">
        <f t="shared" si="10"/>
        <v>1.6115594897162195</v>
      </c>
      <c r="H80" s="172">
        <v>105765</v>
      </c>
      <c r="I80" s="172">
        <v>768</v>
      </c>
      <c r="J80" s="173">
        <f>C80+F80-I80</f>
        <v>3299</v>
      </c>
      <c r="K80" s="152">
        <f t="shared" si="11"/>
        <v>3.119179312627051</v>
      </c>
      <c r="L80" s="104"/>
    </row>
    <row r="81" spans="1:12" s="10" customFormat="1" ht="39" customHeight="1" hidden="1">
      <c r="A81" s="169" t="s">
        <v>72</v>
      </c>
      <c r="B81" s="174">
        <v>0</v>
      </c>
      <c r="C81" s="174">
        <v>0</v>
      </c>
      <c r="D81" s="152" t="str">
        <f t="shared" si="9"/>
        <v>0 </v>
      </c>
      <c r="E81" s="174">
        <v>0</v>
      </c>
      <c r="F81" s="172">
        <v>0</v>
      </c>
      <c r="G81" s="152" t="str">
        <f t="shared" si="10"/>
        <v>0 </v>
      </c>
      <c r="H81" s="172">
        <f>B81+E81</f>
        <v>0</v>
      </c>
      <c r="I81" s="172"/>
      <c r="J81" s="172">
        <f>C81+F81</f>
        <v>0</v>
      </c>
      <c r="K81" s="152" t="str">
        <f t="shared" si="11"/>
        <v>0 </v>
      </c>
      <c r="L81" s="104"/>
    </row>
    <row r="82" spans="1:12" s="10" customFormat="1" ht="25.5" customHeight="1">
      <c r="A82" s="167" t="s">
        <v>106</v>
      </c>
      <c r="B82" s="168">
        <f>B84+B83</f>
        <v>263</v>
      </c>
      <c r="C82" s="168">
        <f>C84</f>
        <v>0</v>
      </c>
      <c r="D82" s="152">
        <f t="shared" si="9"/>
        <v>0</v>
      </c>
      <c r="E82" s="168">
        <f>E84</f>
        <v>0</v>
      </c>
      <c r="F82" s="168">
        <f>F84</f>
        <v>0</v>
      </c>
      <c r="G82" s="152" t="str">
        <f t="shared" si="10"/>
        <v>0 </v>
      </c>
      <c r="H82" s="168">
        <f>H84+H83</f>
        <v>263</v>
      </c>
      <c r="I82" s="168">
        <f>I84</f>
        <v>0</v>
      </c>
      <c r="J82" s="168">
        <f>J84</f>
        <v>0</v>
      </c>
      <c r="K82" s="152">
        <f t="shared" si="11"/>
        <v>0</v>
      </c>
      <c r="L82" s="104"/>
    </row>
    <row r="83" spans="1:12" s="10" customFormat="1" ht="24" customHeight="1" hidden="1">
      <c r="A83" s="169" t="s">
        <v>93</v>
      </c>
      <c r="B83" s="170"/>
      <c r="C83" s="168">
        <v>0</v>
      </c>
      <c r="D83" s="152">
        <v>0</v>
      </c>
      <c r="E83" s="168">
        <v>0</v>
      </c>
      <c r="F83" s="168">
        <v>0</v>
      </c>
      <c r="G83" s="152">
        <v>0</v>
      </c>
      <c r="H83" s="168"/>
      <c r="I83" s="168"/>
      <c r="J83" s="168">
        <v>0</v>
      </c>
      <c r="K83" s="152"/>
      <c r="L83" s="104"/>
    </row>
    <row r="84" spans="1:12" s="10" customFormat="1" ht="42" customHeight="1">
      <c r="A84" s="169" t="s">
        <v>112</v>
      </c>
      <c r="B84" s="174">
        <v>263</v>
      </c>
      <c r="C84" s="174">
        <v>0</v>
      </c>
      <c r="D84" s="152">
        <f aca="true" t="shared" si="12" ref="D84:D129">IF(B84=0,"0 ",C84/B84*100)</f>
        <v>0</v>
      </c>
      <c r="E84" s="174">
        <v>0</v>
      </c>
      <c r="F84" s="172">
        <v>0</v>
      </c>
      <c r="G84" s="152" t="str">
        <f aca="true" t="shared" si="13" ref="G84:G122">IF(E84=0,"0 ",F84/E84*100)</f>
        <v>0 </v>
      </c>
      <c r="H84" s="172">
        <f>B84+E84</f>
        <v>263</v>
      </c>
      <c r="I84" s="172"/>
      <c r="J84" s="155">
        <f>C84+F84</f>
        <v>0</v>
      </c>
      <c r="K84" s="152">
        <f aca="true" t="shared" si="14" ref="K84:K129">IF(H84=0,"0 ",J84/H84*100)</f>
        <v>0</v>
      </c>
      <c r="L84" s="104"/>
    </row>
    <row r="85" spans="1:12" s="10" customFormat="1" ht="24.75" customHeight="1">
      <c r="A85" s="167" t="s">
        <v>49</v>
      </c>
      <c r="B85" s="177">
        <f>B86+B87+B90+B92+B93+B89</f>
        <v>627042</v>
      </c>
      <c r="C85" s="177">
        <f>C86+C87+C90+C92+C93+C89</f>
        <v>78371</v>
      </c>
      <c r="D85" s="152">
        <f t="shared" si="12"/>
        <v>12.498524819709047</v>
      </c>
      <c r="E85" s="168">
        <f>E86+E87+E90+E92+E93</f>
        <v>285</v>
      </c>
      <c r="F85" s="168">
        <f>F86+F87+F90+F92+F93</f>
        <v>6</v>
      </c>
      <c r="G85" s="152">
        <f t="shared" si="13"/>
        <v>2.1052631578947367</v>
      </c>
      <c r="H85" s="168">
        <f>H86+H87+H90+H92+H93+H89</f>
        <v>627327</v>
      </c>
      <c r="I85" s="168">
        <f>I86+I87+I90+I92+I93+I89</f>
        <v>0</v>
      </c>
      <c r="J85" s="168">
        <f>J86+J87+J90+J92+J93+J89</f>
        <v>78377</v>
      </c>
      <c r="K85" s="152">
        <f t="shared" si="14"/>
        <v>12.493803072400837</v>
      </c>
      <c r="L85" s="104"/>
    </row>
    <row r="86" spans="1:12" s="10" customFormat="1" ht="24.75" customHeight="1">
      <c r="A86" s="169" t="s">
        <v>9</v>
      </c>
      <c r="B86" s="174">
        <v>169699</v>
      </c>
      <c r="C86" s="175">
        <v>18209</v>
      </c>
      <c r="D86" s="152">
        <f t="shared" si="12"/>
        <v>10.730175192546804</v>
      </c>
      <c r="E86" s="174">
        <v>0</v>
      </c>
      <c r="F86" s="176">
        <v>0</v>
      </c>
      <c r="G86" s="152" t="str">
        <f t="shared" si="13"/>
        <v>0 </v>
      </c>
      <c r="H86" s="174">
        <v>169699</v>
      </c>
      <c r="I86" s="172"/>
      <c r="J86" s="173">
        <f>C86+F86</f>
        <v>18209</v>
      </c>
      <c r="K86" s="152">
        <f t="shared" si="14"/>
        <v>10.730175192546804</v>
      </c>
      <c r="L86" s="104"/>
    </row>
    <row r="87" spans="1:12" s="10" customFormat="1" ht="32.25" customHeight="1">
      <c r="A87" s="169" t="s">
        <v>10</v>
      </c>
      <c r="B87" s="174">
        <v>386936</v>
      </c>
      <c r="C87" s="175">
        <v>53034</v>
      </c>
      <c r="D87" s="152">
        <f t="shared" si="12"/>
        <v>13.706142617900635</v>
      </c>
      <c r="E87" s="174">
        <v>0</v>
      </c>
      <c r="F87" s="176">
        <v>0</v>
      </c>
      <c r="G87" s="152" t="str">
        <f t="shared" si="13"/>
        <v>0 </v>
      </c>
      <c r="H87" s="174">
        <v>386936</v>
      </c>
      <c r="I87" s="172"/>
      <c r="J87" s="173">
        <f>C87+F87</f>
        <v>53034</v>
      </c>
      <c r="K87" s="152">
        <f t="shared" si="14"/>
        <v>13.706142617900635</v>
      </c>
      <c r="L87" s="104"/>
    </row>
    <row r="88" spans="1:12" s="10" customFormat="1" ht="32.25" customHeight="1" hidden="1">
      <c r="A88" s="169" t="s">
        <v>21</v>
      </c>
      <c r="B88" s="174"/>
      <c r="C88" s="175"/>
      <c r="D88" s="152" t="str">
        <f t="shared" si="12"/>
        <v>0 </v>
      </c>
      <c r="E88" s="174"/>
      <c r="F88" s="176"/>
      <c r="G88" s="152" t="str">
        <f t="shared" si="13"/>
        <v>0 </v>
      </c>
      <c r="H88" s="174">
        <f>B88+E88</f>
        <v>0</v>
      </c>
      <c r="I88" s="172"/>
      <c r="J88" s="173">
        <f>C88+F88</f>
        <v>0</v>
      </c>
      <c r="K88" s="152" t="str">
        <f t="shared" si="14"/>
        <v>0 </v>
      </c>
      <c r="L88" s="104"/>
    </row>
    <row r="89" spans="1:12" s="10" customFormat="1" ht="32.25" customHeight="1">
      <c r="A89" s="169" t="s">
        <v>113</v>
      </c>
      <c r="B89" s="174">
        <v>37010</v>
      </c>
      <c r="C89" s="175">
        <v>3425</v>
      </c>
      <c r="D89" s="152">
        <f t="shared" si="12"/>
        <v>9.254255606592812</v>
      </c>
      <c r="E89" s="174">
        <v>0</v>
      </c>
      <c r="F89" s="176">
        <v>0</v>
      </c>
      <c r="G89" s="152" t="str">
        <f t="shared" si="13"/>
        <v>0 </v>
      </c>
      <c r="H89" s="174">
        <v>37010</v>
      </c>
      <c r="I89" s="172"/>
      <c r="J89" s="173">
        <f>C89+F89</f>
        <v>3425</v>
      </c>
      <c r="K89" s="152">
        <f t="shared" si="14"/>
        <v>9.254255606592812</v>
      </c>
      <c r="L89" s="104"/>
    </row>
    <row r="90" spans="1:12" s="10" customFormat="1" ht="60.75" customHeight="1">
      <c r="A90" s="169" t="s">
        <v>96</v>
      </c>
      <c r="B90" s="174">
        <v>1018</v>
      </c>
      <c r="C90" s="175">
        <v>33</v>
      </c>
      <c r="D90" s="152">
        <f t="shared" si="12"/>
        <v>3.2416502946954813</v>
      </c>
      <c r="E90" s="174">
        <v>144</v>
      </c>
      <c r="F90" s="176">
        <v>2</v>
      </c>
      <c r="G90" s="152">
        <f t="shared" si="13"/>
        <v>1.3888888888888888</v>
      </c>
      <c r="H90" s="174">
        <v>1162</v>
      </c>
      <c r="I90" s="172"/>
      <c r="J90" s="173">
        <f>C90+F90-I90</f>
        <v>35</v>
      </c>
      <c r="K90" s="152">
        <f t="shared" si="14"/>
        <v>3.0120481927710845</v>
      </c>
      <c r="L90" s="104"/>
    </row>
    <row r="91" spans="1:12" s="10" customFormat="1" ht="6" customHeight="1" hidden="1">
      <c r="A91" s="169" t="s">
        <v>39</v>
      </c>
      <c r="B91" s="174">
        <v>0</v>
      </c>
      <c r="C91" s="175"/>
      <c r="D91" s="152" t="str">
        <f t="shared" si="12"/>
        <v>0 </v>
      </c>
      <c r="E91" s="174"/>
      <c r="F91" s="176"/>
      <c r="G91" s="152" t="str">
        <f t="shared" si="13"/>
        <v>0 </v>
      </c>
      <c r="H91" s="174">
        <f>B91+E91</f>
        <v>0</v>
      </c>
      <c r="I91" s="172"/>
      <c r="J91" s="173">
        <f>C91+F91</f>
        <v>0</v>
      </c>
      <c r="K91" s="152" t="str">
        <f t="shared" si="14"/>
        <v>0 </v>
      </c>
      <c r="L91" s="104"/>
    </row>
    <row r="92" spans="1:12" s="10" customFormat="1" ht="45" customHeight="1">
      <c r="A92" s="169" t="s">
        <v>20</v>
      </c>
      <c r="B92" s="174">
        <v>2188</v>
      </c>
      <c r="C92" s="175">
        <v>44</v>
      </c>
      <c r="D92" s="152">
        <f t="shared" si="12"/>
        <v>2.010968921389397</v>
      </c>
      <c r="E92" s="174">
        <v>141</v>
      </c>
      <c r="F92" s="176">
        <v>4</v>
      </c>
      <c r="G92" s="152">
        <f t="shared" si="13"/>
        <v>2.8368794326241136</v>
      </c>
      <c r="H92" s="174">
        <v>2329</v>
      </c>
      <c r="I92" s="172"/>
      <c r="J92" s="173">
        <f>C92+F92-I92</f>
        <v>48</v>
      </c>
      <c r="K92" s="152">
        <f t="shared" si="14"/>
        <v>2.06097037355088</v>
      </c>
      <c r="L92" s="104"/>
    </row>
    <row r="93" spans="1:12" s="10" customFormat="1" ht="42" customHeight="1">
      <c r="A93" s="169" t="s">
        <v>29</v>
      </c>
      <c r="B93" s="174">
        <v>30191</v>
      </c>
      <c r="C93" s="175">
        <v>3626</v>
      </c>
      <c r="D93" s="152">
        <f t="shared" si="12"/>
        <v>12.010201715743102</v>
      </c>
      <c r="E93" s="174">
        <v>0</v>
      </c>
      <c r="F93" s="176">
        <v>0</v>
      </c>
      <c r="G93" s="152" t="str">
        <f t="shared" si="13"/>
        <v>0 </v>
      </c>
      <c r="H93" s="174">
        <v>30191</v>
      </c>
      <c r="I93" s="172"/>
      <c r="J93" s="173">
        <f>C93+F93</f>
        <v>3626</v>
      </c>
      <c r="K93" s="152">
        <f t="shared" si="14"/>
        <v>12.010201715743102</v>
      </c>
      <c r="L93" s="104"/>
    </row>
    <row r="94" spans="1:12" s="10" customFormat="1" ht="42" customHeight="1">
      <c r="A94" s="167" t="s">
        <v>97</v>
      </c>
      <c r="B94" s="168">
        <f>B95+B96+B97</f>
        <v>118656</v>
      </c>
      <c r="C94" s="168">
        <f>C95+C96+C97</f>
        <v>13489</v>
      </c>
      <c r="D94" s="152">
        <f t="shared" si="12"/>
        <v>11.36815668824164</v>
      </c>
      <c r="E94" s="168">
        <f>E95+E96+E97</f>
        <v>0</v>
      </c>
      <c r="F94" s="168">
        <f>F95+F96+F97</f>
        <v>0</v>
      </c>
      <c r="G94" s="152" t="str">
        <f t="shared" si="13"/>
        <v>0 </v>
      </c>
      <c r="H94" s="168">
        <f>H95+H96+H97</f>
        <v>118656</v>
      </c>
      <c r="I94" s="168">
        <f>I95+I96+I97</f>
        <v>0</v>
      </c>
      <c r="J94" s="168">
        <f>J95+J96+J97</f>
        <v>13489</v>
      </c>
      <c r="K94" s="152">
        <f t="shared" si="14"/>
        <v>11.36815668824164</v>
      </c>
      <c r="L94" s="104"/>
    </row>
    <row r="95" spans="1:12" s="10" customFormat="1" ht="24.75" customHeight="1">
      <c r="A95" s="169" t="s">
        <v>11</v>
      </c>
      <c r="B95" s="174">
        <v>88142</v>
      </c>
      <c r="C95" s="175">
        <v>10612</v>
      </c>
      <c r="D95" s="152">
        <f t="shared" si="12"/>
        <v>12.03966327063148</v>
      </c>
      <c r="E95" s="174">
        <v>0</v>
      </c>
      <c r="F95" s="176">
        <v>0</v>
      </c>
      <c r="G95" s="152" t="str">
        <f t="shared" si="13"/>
        <v>0 </v>
      </c>
      <c r="H95" s="172">
        <v>88142</v>
      </c>
      <c r="I95" s="172"/>
      <c r="J95" s="173">
        <f>C95+F95-I95</f>
        <v>10612</v>
      </c>
      <c r="K95" s="152">
        <f t="shared" si="14"/>
        <v>12.03966327063148</v>
      </c>
      <c r="L95" s="104"/>
    </row>
    <row r="96" spans="1:12" s="10" customFormat="1" ht="39" customHeight="1" hidden="1">
      <c r="A96" s="169" t="s">
        <v>12</v>
      </c>
      <c r="B96" s="174"/>
      <c r="C96" s="175">
        <v>0</v>
      </c>
      <c r="D96" s="152" t="str">
        <f t="shared" si="12"/>
        <v>0 </v>
      </c>
      <c r="E96" s="174">
        <v>0</v>
      </c>
      <c r="F96" s="176">
        <v>0</v>
      </c>
      <c r="G96" s="152" t="str">
        <f t="shared" si="13"/>
        <v>0 </v>
      </c>
      <c r="H96" s="172">
        <f>B96+E96</f>
        <v>0</v>
      </c>
      <c r="I96" s="172"/>
      <c r="J96" s="173">
        <f>C96+F96</f>
        <v>0</v>
      </c>
      <c r="K96" s="152" t="str">
        <f t="shared" si="14"/>
        <v>0 </v>
      </c>
      <c r="L96" s="104"/>
    </row>
    <row r="97" spans="1:12" s="10" customFormat="1" ht="52.5" customHeight="1">
      <c r="A97" s="169" t="s">
        <v>73</v>
      </c>
      <c r="B97" s="174">
        <v>30514</v>
      </c>
      <c r="C97" s="175">
        <v>2877</v>
      </c>
      <c r="D97" s="152">
        <f t="shared" si="12"/>
        <v>9.428459067968802</v>
      </c>
      <c r="E97" s="174">
        <v>0</v>
      </c>
      <c r="F97" s="176">
        <v>0</v>
      </c>
      <c r="G97" s="152" t="str">
        <f t="shared" si="13"/>
        <v>0 </v>
      </c>
      <c r="H97" s="172">
        <v>30514</v>
      </c>
      <c r="I97" s="172"/>
      <c r="J97" s="173">
        <f>C97+F97</f>
        <v>2877</v>
      </c>
      <c r="K97" s="152">
        <f t="shared" si="14"/>
        <v>9.428459067968802</v>
      </c>
      <c r="L97" s="104"/>
    </row>
    <row r="98" spans="1:12" s="10" customFormat="1" ht="25.5" customHeight="1" hidden="1">
      <c r="A98" s="167" t="s">
        <v>84</v>
      </c>
      <c r="B98" s="168">
        <f>B99+B100+B101+B102</f>
        <v>0</v>
      </c>
      <c r="C98" s="178">
        <f>C99+C100+C101+C102</f>
        <v>0</v>
      </c>
      <c r="D98" s="152" t="str">
        <f t="shared" si="12"/>
        <v>0 </v>
      </c>
      <c r="E98" s="168">
        <f>E99+E100+E101+E102</f>
        <v>0</v>
      </c>
      <c r="F98" s="168">
        <f>F99+F100+F101+F102</f>
        <v>0</v>
      </c>
      <c r="G98" s="152" t="str">
        <f t="shared" si="13"/>
        <v>0 </v>
      </c>
      <c r="H98" s="168">
        <f>H99+H100+H101+H102</f>
        <v>0</v>
      </c>
      <c r="I98" s="168"/>
      <c r="J98" s="168">
        <f>J99+J100+J101+J102</f>
        <v>0</v>
      </c>
      <c r="K98" s="152" t="str">
        <f t="shared" si="14"/>
        <v>0 </v>
      </c>
      <c r="L98" s="104"/>
    </row>
    <row r="99" spans="1:12" s="10" customFormat="1" ht="28.5" customHeight="1" hidden="1">
      <c r="A99" s="169" t="s">
        <v>7</v>
      </c>
      <c r="B99" s="174"/>
      <c r="C99" s="175">
        <v>0</v>
      </c>
      <c r="D99" s="152" t="str">
        <f t="shared" si="12"/>
        <v>0 </v>
      </c>
      <c r="E99" s="174">
        <v>0</v>
      </c>
      <c r="F99" s="172">
        <v>0</v>
      </c>
      <c r="G99" s="152" t="str">
        <f t="shared" si="13"/>
        <v>0 </v>
      </c>
      <c r="H99" s="172">
        <f>B99+E99</f>
        <v>0</v>
      </c>
      <c r="I99" s="172"/>
      <c r="J99" s="172">
        <f>C99+F99</f>
        <v>0</v>
      </c>
      <c r="K99" s="152" t="str">
        <f t="shared" si="14"/>
        <v>0 </v>
      </c>
      <c r="L99" s="104"/>
    </row>
    <row r="100" spans="1:12" s="10" customFormat="1" ht="36" customHeight="1" hidden="1">
      <c r="A100" s="169" t="s">
        <v>25</v>
      </c>
      <c r="B100" s="174">
        <v>0</v>
      </c>
      <c r="C100" s="175">
        <v>0</v>
      </c>
      <c r="D100" s="152" t="str">
        <f t="shared" si="12"/>
        <v>0 </v>
      </c>
      <c r="E100" s="174">
        <v>0</v>
      </c>
      <c r="F100" s="172">
        <v>0</v>
      </c>
      <c r="G100" s="152" t="str">
        <f t="shared" si="13"/>
        <v>0 </v>
      </c>
      <c r="H100" s="172">
        <f>B100+E100</f>
        <v>0</v>
      </c>
      <c r="I100" s="172"/>
      <c r="J100" s="172">
        <f>C100+F100</f>
        <v>0</v>
      </c>
      <c r="K100" s="152" t="str">
        <f t="shared" si="14"/>
        <v>0 </v>
      </c>
      <c r="L100" s="104"/>
    </row>
    <row r="101" spans="1:12" s="10" customFormat="1" ht="44.25" customHeight="1" hidden="1">
      <c r="A101" s="169" t="s">
        <v>44</v>
      </c>
      <c r="B101" s="174"/>
      <c r="C101" s="175">
        <v>0</v>
      </c>
      <c r="D101" s="152" t="str">
        <f t="shared" si="12"/>
        <v>0 </v>
      </c>
      <c r="E101" s="174">
        <v>0</v>
      </c>
      <c r="F101" s="172">
        <v>0</v>
      </c>
      <c r="G101" s="152" t="str">
        <f t="shared" si="13"/>
        <v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>0 </v>
      </c>
      <c r="L101" s="104"/>
    </row>
    <row r="102" spans="1:12" s="10" customFormat="1" ht="43.5" customHeight="1" hidden="1">
      <c r="A102" s="169" t="s">
        <v>81</v>
      </c>
      <c r="B102" s="174">
        <v>0</v>
      </c>
      <c r="C102" s="175">
        <v>0</v>
      </c>
      <c r="D102" s="152" t="str">
        <f t="shared" si="12"/>
        <v>0 </v>
      </c>
      <c r="E102" s="174">
        <v>0</v>
      </c>
      <c r="F102" s="176">
        <v>0</v>
      </c>
      <c r="G102" s="152" t="str">
        <f t="shared" si="13"/>
        <v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>0 </v>
      </c>
      <c r="L102" s="104"/>
    </row>
    <row r="103" spans="1:12" s="10" customFormat="1" ht="24.75" customHeight="1">
      <c r="A103" s="167" t="s">
        <v>50</v>
      </c>
      <c r="B103" s="168">
        <f>B104+B105+B106+B107+B108</f>
        <v>251729</v>
      </c>
      <c r="C103" s="168">
        <f>C104+C105+C106+C107+C108</f>
        <v>31254</v>
      </c>
      <c r="D103" s="152">
        <f t="shared" si="12"/>
        <v>12.415732792010456</v>
      </c>
      <c r="E103" s="168">
        <f>E104+E105+E106+E107+E108</f>
        <v>0</v>
      </c>
      <c r="F103" s="168">
        <f>F104+F105+F106+F107+F108</f>
        <v>0</v>
      </c>
      <c r="G103" s="152" t="str">
        <f t="shared" si="13"/>
        <v>0 </v>
      </c>
      <c r="H103" s="168">
        <f>H104+H105+H106+H107+H108</f>
        <v>251729</v>
      </c>
      <c r="I103" s="168">
        <f>I104+I105+I106+I107+I108</f>
        <v>0</v>
      </c>
      <c r="J103" s="168">
        <f>J104+J105+J106+J107+J108</f>
        <v>31254</v>
      </c>
      <c r="K103" s="152">
        <f t="shared" si="14"/>
        <v>12.415732792010456</v>
      </c>
      <c r="L103" s="104"/>
    </row>
    <row r="104" spans="1:12" s="10" customFormat="1" ht="25.5" customHeight="1">
      <c r="A104" s="169" t="s">
        <v>13</v>
      </c>
      <c r="B104" s="174">
        <v>12096</v>
      </c>
      <c r="C104" s="175">
        <v>2063</v>
      </c>
      <c r="D104" s="152">
        <f t="shared" si="12"/>
        <v>17.055224867724867</v>
      </c>
      <c r="E104" s="174">
        <v>0</v>
      </c>
      <c r="F104" s="176">
        <v>0</v>
      </c>
      <c r="G104" s="152" t="str">
        <f t="shared" si="13"/>
        <v>0 </v>
      </c>
      <c r="H104" s="172">
        <f>B104</f>
        <v>12096</v>
      </c>
      <c r="I104" s="172"/>
      <c r="J104" s="173">
        <f>C104+F104</f>
        <v>2063</v>
      </c>
      <c r="K104" s="152">
        <f t="shared" si="14"/>
        <v>17.055224867724867</v>
      </c>
      <c r="L104" s="104"/>
    </row>
    <row r="105" spans="1:12" s="10" customFormat="1" ht="45" customHeight="1">
      <c r="A105" s="169" t="s">
        <v>33</v>
      </c>
      <c r="B105" s="174">
        <v>62723</v>
      </c>
      <c r="C105" s="175">
        <v>10396</v>
      </c>
      <c r="D105" s="152">
        <f t="shared" si="12"/>
        <v>16.57446231844778</v>
      </c>
      <c r="E105" s="174">
        <v>0</v>
      </c>
      <c r="F105" s="176">
        <v>0</v>
      </c>
      <c r="G105" s="152" t="str">
        <f t="shared" si="13"/>
        <v>0 </v>
      </c>
      <c r="H105" s="172">
        <f>B105</f>
        <v>62723</v>
      </c>
      <c r="I105" s="172"/>
      <c r="J105" s="173">
        <f>C105+F105</f>
        <v>10396</v>
      </c>
      <c r="K105" s="152">
        <f t="shared" si="14"/>
        <v>16.57446231844778</v>
      </c>
      <c r="L105" s="104"/>
    </row>
    <row r="106" spans="1:12" s="10" customFormat="1" ht="42.75" customHeight="1">
      <c r="A106" s="169" t="s">
        <v>31</v>
      </c>
      <c r="B106" s="174">
        <v>116912</v>
      </c>
      <c r="C106" s="175">
        <v>15758</v>
      </c>
      <c r="D106" s="152">
        <f t="shared" si="12"/>
        <v>13.478513753934585</v>
      </c>
      <c r="E106" s="174">
        <v>0</v>
      </c>
      <c r="F106" s="176">
        <v>0</v>
      </c>
      <c r="G106" s="152" t="str">
        <f t="shared" si="13"/>
        <v>0 </v>
      </c>
      <c r="H106" s="172">
        <f>B106+E106</f>
        <v>116912</v>
      </c>
      <c r="I106" s="172"/>
      <c r="J106" s="173">
        <f>C106+F106</f>
        <v>15758</v>
      </c>
      <c r="K106" s="152">
        <f t="shared" si="14"/>
        <v>13.478513753934585</v>
      </c>
      <c r="L106" s="104"/>
    </row>
    <row r="107" spans="1:12" s="10" customFormat="1" ht="21" customHeight="1">
      <c r="A107" s="169" t="s">
        <v>58</v>
      </c>
      <c r="B107" s="174">
        <v>46817</v>
      </c>
      <c r="C107" s="175">
        <v>1588</v>
      </c>
      <c r="D107" s="152">
        <f t="shared" si="12"/>
        <v>3.391930281735267</v>
      </c>
      <c r="E107" s="174">
        <v>0</v>
      </c>
      <c r="F107" s="176">
        <v>0</v>
      </c>
      <c r="G107" s="152" t="str">
        <f t="shared" si="13"/>
        <v>0 </v>
      </c>
      <c r="H107" s="172">
        <f>B107+E107</f>
        <v>46817</v>
      </c>
      <c r="I107" s="172"/>
      <c r="J107" s="173">
        <f>C107+F107</f>
        <v>1588</v>
      </c>
      <c r="K107" s="152">
        <f t="shared" si="14"/>
        <v>3.391930281735267</v>
      </c>
      <c r="L107" s="104"/>
    </row>
    <row r="108" spans="1:12" s="10" customFormat="1" ht="44.25" customHeight="1">
      <c r="A108" s="169" t="s">
        <v>32</v>
      </c>
      <c r="B108" s="174">
        <v>13181</v>
      </c>
      <c r="C108" s="179">
        <v>1449</v>
      </c>
      <c r="D108" s="152">
        <f t="shared" si="12"/>
        <v>10.993096123207648</v>
      </c>
      <c r="E108" s="174">
        <v>0</v>
      </c>
      <c r="F108" s="176">
        <v>0</v>
      </c>
      <c r="G108" s="152" t="str">
        <f t="shared" si="13"/>
        <v>0 </v>
      </c>
      <c r="H108" s="172">
        <f>B108+E108</f>
        <v>13181</v>
      </c>
      <c r="I108" s="172"/>
      <c r="J108" s="173">
        <f>C108+F108</f>
        <v>1449</v>
      </c>
      <c r="K108" s="152">
        <f t="shared" si="14"/>
        <v>10.993096123207648</v>
      </c>
      <c r="L108" s="104"/>
    </row>
    <row r="109" spans="1:14" s="10" customFormat="1" ht="44.25" customHeight="1">
      <c r="A109" s="180" t="s">
        <v>59</v>
      </c>
      <c r="B109" s="177">
        <f>B110+B111+B112</f>
        <v>43823</v>
      </c>
      <c r="C109" s="177">
        <f>C110+C111+C112</f>
        <v>3802</v>
      </c>
      <c r="D109" s="152">
        <f t="shared" si="12"/>
        <v>8.675809506423567</v>
      </c>
      <c r="E109" s="177">
        <f>E110+E111+E112</f>
        <v>0</v>
      </c>
      <c r="F109" s="177">
        <f>F110+F111+F112</f>
        <v>0</v>
      </c>
      <c r="G109" s="152" t="str">
        <f t="shared" si="13"/>
        <v>0 </v>
      </c>
      <c r="H109" s="177">
        <f>H110+H111+H112</f>
        <v>43823</v>
      </c>
      <c r="I109" s="177">
        <f>I110+I111+I112</f>
        <v>0</v>
      </c>
      <c r="J109" s="177">
        <f>J110+J111+J112</f>
        <v>3802</v>
      </c>
      <c r="K109" s="152">
        <f t="shared" si="14"/>
        <v>8.675809506423567</v>
      </c>
      <c r="L109" s="104"/>
      <c r="N109" s="89"/>
    </row>
    <row r="110" spans="1:12" s="10" customFormat="1" ht="22.5" customHeight="1">
      <c r="A110" s="169" t="s">
        <v>60</v>
      </c>
      <c r="B110" s="174">
        <v>29507</v>
      </c>
      <c r="C110" s="179">
        <v>2070</v>
      </c>
      <c r="D110" s="152">
        <f t="shared" si="12"/>
        <v>7.015284508760633</v>
      </c>
      <c r="E110" s="174">
        <v>0</v>
      </c>
      <c r="F110" s="172">
        <v>0</v>
      </c>
      <c r="G110" s="152" t="str">
        <f t="shared" si="13"/>
        <v>0 </v>
      </c>
      <c r="H110" s="172">
        <f>B110+E110</f>
        <v>29507</v>
      </c>
      <c r="I110" s="172"/>
      <c r="J110" s="173">
        <f>C110+F110</f>
        <v>2070</v>
      </c>
      <c r="K110" s="152">
        <f t="shared" si="14"/>
        <v>7.015284508760633</v>
      </c>
      <c r="L110" s="104"/>
    </row>
    <row r="111" spans="1:12" s="10" customFormat="1" ht="22.5" customHeight="1">
      <c r="A111" s="169" t="s">
        <v>61</v>
      </c>
      <c r="B111" s="174">
        <v>13947</v>
      </c>
      <c r="C111" s="179">
        <v>1701</v>
      </c>
      <c r="D111" s="152">
        <f t="shared" si="12"/>
        <v>12.196171219617122</v>
      </c>
      <c r="E111" s="174">
        <v>0</v>
      </c>
      <c r="F111" s="172">
        <v>0</v>
      </c>
      <c r="G111" s="152" t="str">
        <f t="shared" si="13"/>
        <v>0 </v>
      </c>
      <c r="H111" s="172">
        <f>B111+E111</f>
        <v>13947</v>
      </c>
      <c r="I111" s="172"/>
      <c r="J111" s="173">
        <f>C111+F111</f>
        <v>1701</v>
      </c>
      <c r="K111" s="152">
        <f t="shared" si="14"/>
        <v>12.196171219617122</v>
      </c>
      <c r="L111" s="104"/>
    </row>
    <row r="112" spans="1:12" s="10" customFormat="1" ht="45.75" customHeight="1">
      <c r="A112" s="169" t="s">
        <v>77</v>
      </c>
      <c r="B112" s="174">
        <v>369</v>
      </c>
      <c r="C112" s="179">
        <v>31</v>
      </c>
      <c r="D112" s="152">
        <f t="shared" si="12"/>
        <v>8.401084010840108</v>
      </c>
      <c r="E112" s="174">
        <v>0</v>
      </c>
      <c r="F112" s="172">
        <v>0</v>
      </c>
      <c r="G112" s="152" t="str">
        <f t="shared" si="13"/>
        <v>0 </v>
      </c>
      <c r="H112" s="172">
        <v>369</v>
      </c>
      <c r="I112" s="172"/>
      <c r="J112" s="173">
        <f aca="true" t="shared" si="15" ref="J112:J118">C112+F112</f>
        <v>31</v>
      </c>
      <c r="K112" s="152">
        <f t="shared" si="14"/>
        <v>8.401084010840108</v>
      </c>
      <c r="L112" s="104"/>
    </row>
    <row r="113" spans="1:12" s="10" customFormat="1" ht="39" customHeight="1" hidden="1">
      <c r="A113" s="180" t="s">
        <v>65</v>
      </c>
      <c r="B113" s="177">
        <f>B114+B115</f>
        <v>0</v>
      </c>
      <c r="C113" s="181"/>
      <c r="D113" s="152" t="str">
        <f t="shared" si="12"/>
        <v>0 </v>
      </c>
      <c r="E113" s="177">
        <f>E114+E115</f>
        <v>0</v>
      </c>
      <c r="F113" s="182">
        <f>F114+F115</f>
        <v>0</v>
      </c>
      <c r="G113" s="152" t="str">
        <f t="shared" si="13"/>
        <v>0 </v>
      </c>
      <c r="H113" s="172">
        <f aca="true" t="shared" si="16" ref="H113:H118">B113+E113</f>
        <v>0</v>
      </c>
      <c r="I113" s="182"/>
      <c r="J113" s="173">
        <f t="shared" si="15"/>
        <v>0</v>
      </c>
      <c r="K113" s="152" t="str">
        <f t="shared" si="14"/>
        <v>0 </v>
      </c>
      <c r="L113" s="104"/>
    </row>
    <row r="114" spans="1:12" s="10" customFormat="1" ht="39" customHeight="1" hidden="1">
      <c r="A114" s="169" t="s">
        <v>66</v>
      </c>
      <c r="B114" s="174"/>
      <c r="C114" s="179"/>
      <c r="D114" s="152" t="str">
        <f t="shared" si="12"/>
        <v>0 </v>
      </c>
      <c r="E114" s="174">
        <v>0</v>
      </c>
      <c r="F114" s="172">
        <v>0</v>
      </c>
      <c r="G114" s="152" t="str">
        <f t="shared" si="13"/>
        <v>0 </v>
      </c>
      <c r="H114" s="172">
        <f t="shared" si="16"/>
        <v>0</v>
      </c>
      <c r="I114" s="172"/>
      <c r="J114" s="173">
        <f t="shared" si="15"/>
        <v>0</v>
      </c>
      <c r="K114" s="152" t="str">
        <f t="shared" si="14"/>
        <v>0 </v>
      </c>
      <c r="L114" s="104"/>
    </row>
    <row r="115" spans="1:12" s="10" customFormat="1" ht="39" customHeight="1" hidden="1">
      <c r="A115" s="169" t="s">
        <v>67</v>
      </c>
      <c r="B115" s="174">
        <v>0</v>
      </c>
      <c r="C115" s="179"/>
      <c r="D115" s="152" t="str">
        <f t="shared" si="12"/>
        <v>0 </v>
      </c>
      <c r="E115" s="174">
        <v>0</v>
      </c>
      <c r="F115" s="172">
        <v>0</v>
      </c>
      <c r="G115" s="152" t="str">
        <f t="shared" si="13"/>
        <v>0 </v>
      </c>
      <c r="H115" s="172">
        <f t="shared" si="16"/>
        <v>0</v>
      </c>
      <c r="I115" s="172"/>
      <c r="J115" s="173">
        <f t="shared" si="15"/>
        <v>0</v>
      </c>
      <c r="K115" s="152" t="str">
        <f t="shared" si="14"/>
        <v>0 </v>
      </c>
      <c r="L115" s="104"/>
    </row>
    <row r="116" spans="1:12" s="10" customFormat="1" ht="39" customHeight="1" hidden="1">
      <c r="A116" s="169" t="s">
        <v>68</v>
      </c>
      <c r="B116" s="174">
        <v>0</v>
      </c>
      <c r="C116" s="179"/>
      <c r="D116" s="152" t="str">
        <f t="shared" si="12"/>
        <v>0 </v>
      </c>
      <c r="E116" s="174">
        <v>0</v>
      </c>
      <c r="F116" s="172">
        <v>0</v>
      </c>
      <c r="G116" s="152" t="str">
        <f t="shared" si="13"/>
        <v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>0 </v>
      </c>
      <c r="L116" s="104"/>
    </row>
    <row r="117" spans="1:12" s="10" customFormat="1" ht="39" customHeight="1" hidden="1">
      <c r="A117" s="169" t="s">
        <v>77</v>
      </c>
      <c r="B117" s="174"/>
      <c r="C117" s="179">
        <v>0</v>
      </c>
      <c r="D117" s="152" t="str">
        <f t="shared" si="12"/>
        <v>0 </v>
      </c>
      <c r="E117" s="174">
        <v>0</v>
      </c>
      <c r="F117" s="172">
        <v>0</v>
      </c>
      <c r="G117" s="152" t="str">
        <f t="shared" si="13"/>
        <v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>0 </v>
      </c>
      <c r="L117" s="104"/>
    </row>
    <row r="118" spans="1:12" s="10" customFormat="1" ht="30.75" customHeight="1" hidden="1">
      <c r="A118" s="169" t="s">
        <v>119</v>
      </c>
      <c r="B118" s="174"/>
      <c r="C118" s="179"/>
      <c r="D118" s="152" t="str">
        <f t="shared" si="12"/>
        <v>0 </v>
      </c>
      <c r="E118" s="174">
        <v>0</v>
      </c>
      <c r="F118" s="172">
        <v>0</v>
      </c>
      <c r="G118" s="152" t="str">
        <f t="shared" si="13"/>
        <v>0 </v>
      </c>
      <c r="H118" s="172">
        <f t="shared" si="16"/>
        <v>0</v>
      </c>
      <c r="I118" s="172"/>
      <c r="J118" s="173">
        <f t="shared" si="15"/>
        <v>0</v>
      </c>
      <c r="K118" s="152"/>
      <c r="L118" s="104"/>
    </row>
    <row r="119" spans="1:12" s="10" customFormat="1" ht="42" customHeight="1">
      <c r="A119" s="180" t="s">
        <v>65</v>
      </c>
      <c r="B119" s="168">
        <f>B120+B122</f>
        <v>1376</v>
      </c>
      <c r="C119" s="168">
        <f>C120+C122</f>
        <v>322</v>
      </c>
      <c r="D119" s="152">
        <f t="shared" si="12"/>
        <v>23.401162790697676</v>
      </c>
      <c r="E119" s="168">
        <f>E121+E120</f>
        <v>0</v>
      </c>
      <c r="F119" s="168">
        <f>F121+F120+F122</f>
        <v>0</v>
      </c>
      <c r="G119" s="152" t="str">
        <f t="shared" si="13"/>
        <v>0 </v>
      </c>
      <c r="H119" s="168">
        <f>H120+H122</f>
        <v>1376</v>
      </c>
      <c r="I119" s="168">
        <f>I121+I120+I122</f>
        <v>0</v>
      </c>
      <c r="J119" s="168">
        <f>J121+J120+J122</f>
        <v>322</v>
      </c>
      <c r="K119" s="152">
        <f t="shared" si="14"/>
        <v>23.401162790697676</v>
      </c>
      <c r="L119" s="104"/>
    </row>
    <row r="120" spans="1:12" s="10" customFormat="1" ht="24.75" customHeight="1">
      <c r="A120" s="169" t="s">
        <v>66</v>
      </c>
      <c r="B120" s="170">
        <v>267</v>
      </c>
      <c r="C120" s="171">
        <v>0</v>
      </c>
      <c r="D120" s="152">
        <f t="shared" si="12"/>
        <v>0</v>
      </c>
      <c r="E120" s="170">
        <v>0</v>
      </c>
      <c r="F120" s="170">
        <v>0</v>
      </c>
      <c r="G120" s="152" t="str">
        <f t="shared" si="13"/>
        <v>0 </v>
      </c>
      <c r="H120" s="172">
        <f>B120+E120</f>
        <v>267</v>
      </c>
      <c r="I120" s="172"/>
      <c r="J120" s="173">
        <f>C120+F120</f>
        <v>0</v>
      </c>
      <c r="K120" s="152">
        <f t="shared" si="14"/>
        <v>0</v>
      </c>
      <c r="L120" s="104"/>
    </row>
    <row r="121" spans="1:12" s="10" customFormat="1" ht="39" customHeight="1" hidden="1">
      <c r="A121" s="169" t="s">
        <v>67</v>
      </c>
      <c r="B121" s="174"/>
      <c r="C121" s="179">
        <v>0</v>
      </c>
      <c r="D121" s="152" t="str">
        <f t="shared" si="12"/>
        <v>0 </v>
      </c>
      <c r="E121" s="174">
        <v>0</v>
      </c>
      <c r="F121" s="172">
        <v>0</v>
      </c>
      <c r="G121" s="152" t="str">
        <f t="shared" si="13"/>
        <v>0 </v>
      </c>
      <c r="H121" s="172">
        <f>B121+E121</f>
        <v>0</v>
      </c>
      <c r="I121" s="172"/>
      <c r="J121" s="173">
        <f>C121+F121</f>
        <v>0</v>
      </c>
      <c r="K121" s="152" t="str">
        <f t="shared" si="14"/>
        <v>0 </v>
      </c>
      <c r="L121" s="104"/>
    </row>
    <row r="122" spans="1:12" s="10" customFormat="1" ht="48.75" customHeight="1">
      <c r="A122" s="169" t="s">
        <v>67</v>
      </c>
      <c r="B122" s="174">
        <v>1109</v>
      </c>
      <c r="C122" s="179">
        <v>322</v>
      </c>
      <c r="D122" s="152">
        <f t="shared" si="12"/>
        <v>29.035166816952206</v>
      </c>
      <c r="E122" s="174">
        <v>0</v>
      </c>
      <c r="F122" s="172">
        <v>0</v>
      </c>
      <c r="G122" s="152" t="str">
        <f t="shared" si="13"/>
        <v>0 </v>
      </c>
      <c r="H122" s="172">
        <f>B122+E122</f>
        <v>1109</v>
      </c>
      <c r="I122" s="172"/>
      <c r="J122" s="173">
        <f>C122+F122</f>
        <v>322</v>
      </c>
      <c r="K122" s="152">
        <f t="shared" si="14"/>
        <v>29.035166816952206</v>
      </c>
      <c r="L122" s="104"/>
    </row>
    <row r="123" spans="1:12" s="87" customFormat="1" ht="39" customHeight="1" hidden="1">
      <c r="A123" s="180" t="s">
        <v>98</v>
      </c>
      <c r="B123" s="177">
        <f>B124</f>
        <v>0</v>
      </c>
      <c r="C123" s="177">
        <f>C124</f>
        <v>0</v>
      </c>
      <c r="D123" s="152" t="str">
        <f t="shared" si="12"/>
        <v>0 </v>
      </c>
      <c r="E123" s="177">
        <f aca="true" t="shared" si="17" ref="E123:J123">E124</f>
        <v>0</v>
      </c>
      <c r="F123" s="177">
        <f t="shared" si="17"/>
        <v>0</v>
      </c>
      <c r="G123" s="177" t="str">
        <f t="shared" si="17"/>
        <v>0 </v>
      </c>
      <c r="H123" s="177">
        <f t="shared" si="17"/>
        <v>0</v>
      </c>
      <c r="I123" s="177">
        <f t="shared" si="17"/>
        <v>0</v>
      </c>
      <c r="J123" s="183">
        <f t="shared" si="17"/>
        <v>0</v>
      </c>
      <c r="K123" s="152" t="str">
        <f t="shared" si="14"/>
        <v>0 </v>
      </c>
      <c r="L123" s="104"/>
    </row>
    <row r="124" spans="1:12" s="10" customFormat="1" ht="39" customHeight="1" hidden="1">
      <c r="A124" s="169" t="s">
        <v>98</v>
      </c>
      <c r="B124" s="174">
        <v>0</v>
      </c>
      <c r="C124" s="184">
        <v>0</v>
      </c>
      <c r="D124" s="152" t="str">
        <f t="shared" si="12"/>
        <v>0 </v>
      </c>
      <c r="E124" s="174">
        <v>0</v>
      </c>
      <c r="F124" s="172">
        <v>0</v>
      </c>
      <c r="G124" s="174" t="str">
        <f>G125</f>
        <v>0 </v>
      </c>
      <c r="H124" s="172">
        <f>B124+E124</f>
        <v>0</v>
      </c>
      <c r="I124" s="172">
        <f>C124+F124</f>
        <v>0</v>
      </c>
      <c r="J124" s="176">
        <f>D124+G124</f>
        <v>0</v>
      </c>
      <c r="K124" s="152" t="str">
        <f t="shared" si="14"/>
        <v>0 </v>
      </c>
      <c r="L124" s="104"/>
    </row>
    <row r="125" spans="1:12" s="10" customFormat="1" ht="39" customHeight="1">
      <c r="A125" s="167" t="s">
        <v>51</v>
      </c>
      <c r="B125" s="168">
        <f>B126+B127+B128</f>
        <v>29692</v>
      </c>
      <c r="C125" s="168">
        <f>C126+C127+C128</f>
        <v>4754</v>
      </c>
      <c r="D125" s="152">
        <f t="shared" si="12"/>
        <v>16.01104674659841</v>
      </c>
      <c r="E125" s="168">
        <f>E126+E127+E128</f>
        <v>0</v>
      </c>
      <c r="F125" s="168">
        <f>F126+F127+F128</f>
        <v>0</v>
      </c>
      <c r="G125" s="152" t="str">
        <f>IF(E125=0,"0 ",F125/E125*100)</f>
        <v>0 </v>
      </c>
      <c r="H125" s="168">
        <f>H126+H127+H128</f>
        <v>0</v>
      </c>
      <c r="I125" s="168">
        <f>I126+I127+I128</f>
        <v>4754</v>
      </c>
      <c r="J125" s="178">
        <f>J126+J127+J128</f>
        <v>0</v>
      </c>
      <c r="K125" s="152" t="str">
        <f t="shared" si="14"/>
        <v>0 </v>
      </c>
      <c r="L125" s="104"/>
    </row>
    <row r="126" spans="1:12" s="10" customFormat="1" ht="66.75" customHeight="1">
      <c r="A126" s="169" t="s">
        <v>62</v>
      </c>
      <c r="B126" s="174">
        <v>29692</v>
      </c>
      <c r="C126" s="179">
        <v>4754</v>
      </c>
      <c r="D126" s="152">
        <f t="shared" si="12"/>
        <v>16.01104674659841</v>
      </c>
      <c r="E126" s="174">
        <v>0</v>
      </c>
      <c r="F126" s="172">
        <v>0</v>
      </c>
      <c r="G126" s="152" t="str">
        <f>IF(E126=0,"0 ",F126/E126*100)</f>
        <v>0 </v>
      </c>
      <c r="H126" s="172">
        <v>0</v>
      </c>
      <c r="I126" s="172">
        <v>4754</v>
      </c>
      <c r="J126" s="173">
        <v>0</v>
      </c>
      <c r="K126" s="152" t="str">
        <f t="shared" si="14"/>
        <v>0 </v>
      </c>
      <c r="L126" s="104"/>
    </row>
    <row r="127" spans="1:12" s="10" customFormat="1" ht="28.5" customHeight="1" hidden="1">
      <c r="A127" s="169" t="s">
        <v>64</v>
      </c>
      <c r="B127" s="174">
        <v>0</v>
      </c>
      <c r="C127" s="184">
        <v>0</v>
      </c>
      <c r="D127" s="152" t="str">
        <f t="shared" si="12"/>
        <v>0 </v>
      </c>
      <c r="E127" s="174">
        <v>0</v>
      </c>
      <c r="F127" s="172">
        <v>0</v>
      </c>
      <c r="G127" s="152" t="str">
        <f>IF(E127=0,"0 ",F127/E127*100)</f>
        <v>0 </v>
      </c>
      <c r="H127" s="172">
        <v>0</v>
      </c>
      <c r="I127" s="172"/>
      <c r="J127" s="172">
        <f>C127+F127</f>
        <v>0</v>
      </c>
      <c r="K127" s="152" t="str">
        <f t="shared" si="14"/>
        <v>0 </v>
      </c>
      <c r="L127" s="104"/>
    </row>
    <row r="128" spans="1:12" s="10" customFormat="1" ht="27.75" customHeight="1" hidden="1">
      <c r="A128" s="169" t="s">
        <v>63</v>
      </c>
      <c r="B128" s="174">
        <v>0</v>
      </c>
      <c r="C128" s="184">
        <v>0</v>
      </c>
      <c r="D128" s="152" t="str">
        <f t="shared" si="12"/>
        <v>0 </v>
      </c>
      <c r="E128" s="184">
        <v>0</v>
      </c>
      <c r="F128" s="172">
        <v>0</v>
      </c>
      <c r="G128" s="152" t="str">
        <f>IF(E128=0,"0 ",F128/E128*100)</f>
        <v>0 </v>
      </c>
      <c r="H128" s="172">
        <f>B128+E128</f>
        <v>0</v>
      </c>
      <c r="I128" s="172"/>
      <c r="J128" s="172">
        <f>C128+F128</f>
        <v>0</v>
      </c>
      <c r="K128" s="152" t="str">
        <f t="shared" si="14"/>
        <v>0 </v>
      </c>
      <c r="L128" s="104"/>
    </row>
    <row r="129" spans="1:14" s="10" customFormat="1" ht="36" customHeight="1">
      <c r="A129" s="180" t="s">
        <v>4</v>
      </c>
      <c r="B129" s="182">
        <f>B52+B60+B63+B68+B76+B82+B85+B94+B98+B103+B109+B119+B125+B123</f>
        <v>1676201</v>
      </c>
      <c r="C129" s="182">
        <f>C52+C60+C63+C68+C76+C82+C85+C94+C98+C103+C109+C119+C125+C123</f>
        <v>154855</v>
      </c>
      <c r="D129" s="152">
        <f t="shared" si="12"/>
        <v>9.238450519955542</v>
      </c>
      <c r="E129" s="182">
        <f>E52+E60+E63+E68+E76+E82+E85+E94+E98+E103+E109+E119+E125+E123</f>
        <v>149083</v>
      </c>
      <c r="F129" s="182">
        <f>F52+F60+F63+F68+F76+F82+F85+F94+F98+F103+F109+F119+F125+F123</f>
        <v>11156</v>
      </c>
      <c r="G129" s="152">
        <f>IF(E129=0,"0 ",F129/E129*100)</f>
        <v>7.483079895091996</v>
      </c>
      <c r="H129" s="182">
        <f>H52+H60+H63+H68+H76+H82+H85+H94+H98+H103+H109+H119+H125+H123</f>
        <v>1723912</v>
      </c>
      <c r="I129" s="182">
        <f>I52+I60+I63+I68+I76+I82+I85+I94+I98+I103+I109+I119+I125+I123+I66</f>
        <v>7998</v>
      </c>
      <c r="J129" s="182">
        <f>J52+J60+J63+J68+J76+J82+J85+J94+J98+J103+J109+J119+J125+J123</f>
        <v>158013</v>
      </c>
      <c r="K129" s="152">
        <f t="shared" si="14"/>
        <v>9.16595510675719</v>
      </c>
      <c r="L129" s="104"/>
      <c r="N129" s="104"/>
    </row>
    <row r="130" spans="1:11" s="34" customFormat="1" ht="29.25" customHeight="1">
      <c r="A130" s="191" t="s">
        <v>124</v>
      </c>
      <c r="B130" s="166">
        <f>B48-B129</f>
        <v>-17916</v>
      </c>
      <c r="C130" s="166">
        <f>C48-C129</f>
        <v>8062</v>
      </c>
      <c r="D130" s="166"/>
      <c r="E130" s="166">
        <f>E48-E129</f>
        <v>-50</v>
      </c>
      <c r="F130" s="166">
        <f>F48-F129</f>
        <v>1380</v>
      </c>
      <c r="G130" s="166"/>
      <c r="H130" s="166">
        <f>B130+E130</f>
        <v>-17966</v>
      </c>
      <c r="I130" s="166">
        <f>I48-I129</f>
        <v>-7998</v>
      </c>
      <c r="J130" s="166">
        <f>J48-J129</f>
        <v>9442</v>
      </c>
      <c r="K130" s="166"/>
    </row>
    <row r="131" spans="1:11" s="34" customFormat="1" ht="12" customHeight="1">
      <c r="A131" s="136"/>
      <c r="B131" s="136"/>
      <c r="C131" s="136"/>
      <c r="D131" s="136"/>
      <c r="E131" s="136"/>
      <c r="F131" s="137"/>
      <c r="G131" s="137"/>
      <c r="H131" s="137"/>
      <c r="I131" s="137"/>
      <c r="J131" s="138"/>
      <c r="K131" s="138"/>
    </row>
    <row r="132" spans="1:13" s="10" customFormat="1" ht="69.75" customHeight="1">
      <c r="A132" s="185" t="s">
        <v>109</v>
      </c>
      <c r="B132" s="186"/>
      <c r="C132" s="186"/>
      <c r="D132" s="187"/>
      <c r="E132" s="188"/>
      <c r="F132" s="189"/>
      <c r="G132" s="190"/>
      <c r="H132" s="189" t="s">
        <v>108</v>
      </c>
      <c r="I132" s="139"/>
      <c r="J132" s="140"/>
      <c r="K132" s="141" t="s">
        <v>94</v>
      </c>
      <c r="L132" s="104"/>
      <c r="M132" s="134"/>
    </row>
    <row r="133" spans="1:11" s="10" customFormat="1" ht="15.75" customHeight="1">
      <c r="A133" s="90"/>
      <c r="B133" s="88"/>
      <c r="C133" s="91"/>
      <c r="D133" s="50"/>
      <c r="F133" s="27"/>
      <c r="G133" s="28"/>
      <c r="J133" s="31"/>
      <c r="K133" s="34"/>
    </row>
    <row r="134" spans="3:11" s="10" customFormat="1" ht="17.25">
      <c r="C134" s="92"/>
      <c r="D134" s="93"/>
      <c r="G134" s="34"/>
      <c r="J134" s="35"/>
      <c r="K134" s="34"/>
    </row>
    <row r="135" ht="17.25">
      <c r="E135" s="96"/>
    </row>
    <row r="136" spans="8:10" ht="17.25">
      <c r="H136" s="42"/>
      <c r="I136" s="42"/>
      <c r="J136" s="42"/>
    </row>
    <row r="137" spans="7:10" ht="17.25">
      <c r="G137" s="27"/>
      <c r="H137" s="28"/>
      <c r="I137" s="28"/>
      <c r="J137" s="10"/>
    </row>
  </sheetData>
  <sheetProtection/>
  <mergeCells count="14"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49:K49"/>
    <mergeCell ref="A50:A51"/>
    <mergeCell ref="B50:D50"/>
    <mergeCell ref="E50:G50"/>
    <mergeCell ref="H50:K50"/>
  </mergeCells>
  <printOptions horizontalCentered="1"/>
  <pageMargins left="0" right="0" top="0.15748031496062992" bottom="0" header="0.15748031496062992" footer="0.15748031496062992"/>
  <pageSetup fitToHeight="3" fitToWidth="1" horizontalDpi="600" verticalDpi="600" orientation="portrait" paperSize="9" scale="53" r:id="rId2"/>
  <rowBreaks count="1" manualBreakCount="1">
    <brk id="48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6"/>
  <sheetViews>
    <sheetView zoomScale="80" zoomScaleNormal="80" zoomScaleSheetLayoutView="85" zoomScalePageLayoutView="0" workbookViewId="0" topLeftCell="A39">
      <selection activeCell="Q47" sqref="Q47"/>
    </sheetView>
  </sheetViews>
  <sheetFormatPr defaultColWidth="9.00390625" defaultRowHeight="12.75"/>
  <cols>
    <col min="1" max="1" width="33.875" style="36" customWidth="1"/>
    <col min="2" max="2" width="13.375" style="36" customWidth="1"/>
    <col min="3" max="3" width="15.75390625" style="37" customWidth="1"/>
    <col min="4" max="4" width="11.00390625" style="38" bestFit="1" customWidth="1"/>
    <col min="5" max="5" width="13.125" style="36" customWidth="1"/>
    <col min="6" max="6" width="14.25390625" style="40" customWidth="1"/>
    <col min="7" max="7" width="11.00390625" style="41" customWidth="1"/>
    <col min="8" max="8" width="13.125" style="40" customWidth="1"/>
    <col min="9" max="9" width="12.125" style="40" hidden="1" customWidth="1"/>
    <col min="10" max="10" width="13.375" style="40" customWidth="1"/>
    <col min="11" max="11" width="10.625" style="5" customWidth="1"/>
    <col min="12" max="16384" width="9.125" style="6" customWidth="1"/>
  </cols>
  <sheetData>
    <row r="1" spans="1:10" ht="15.75" customHeight="1">
      <c r="A1" s="219" t="s">
        <v>8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7.25" customHeight="1">
      <c r="A2" s="220" t="s">
        <v>24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 customHeight="1">
      <c r="A3" s="219" t="s">
        <v>151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4.5" customHeight="1" hidden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>
      <c r="A5" s="4"/>
      <c r="B5" s="4"/>
      <c r="C5" s="4"/>
      <c r="D5" s="7"/>
      <c r="E5" s="4"/>
      <c r="F5" s="4"/>
      <c r="G5" s="7"/>
      <c r="H5" s="4"/>
      <c r="I5" s="4"/>
      <c r="J5" s="261" t="s">
        <v>37</v>
      </c>
      <c r="K5" s="261"/>
    </row>
    <row r="6" spans="1:11" ht="16.5">
      <c r="A6" s="262" t="s">
        <v>43</v>
      </c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1" ht="17.25" customHeight="1">
      <c r="A7" s="265" t="s">
        <v>0</v>
      </c>
      <c r="B7" s="266" t="s">
        <v>23</v>
      </c>
      <c r="C7" s="267"/>
      <c r="D7" s="268"/>
      <c r="E7" s="269" t="s">
        <v>38</v>
      </c>
      <c r="F7" s="270"/>
      <c r="G7" s="271"/>
      <c r="H7" s="272" t="s">
        <v>74</v>
      </c>
      <c r="I7" s="272"/>
      <c r="J7" s="272"/>
      <c r="K7" s="272"/>
    </row>
    <row r="8" spans="1:11" s="8" customFormat="1" ht="70.5" customHeight="1">
      <c r="A8" s="255"/>
      <c r="B8" s="105" t="s">
        <v>153</v>
      </c>
      <c r="C8" s="3" t="s">
        <v>152</v>
      </c>
      <c r="D8" s="106" t="s">
        <v>53</v>
      </c>
      <c r="E8" s="105" t="s">
        <v>153</v>
      </c>
      <c r="F8" s="3" t="s">
        <v>152</v>
      </c>
      <c r="G8" s="106" t="s">
        <v>53</v>
      </c>
      <c r="H8" s="105" t="s">
        <v>153</v>
      </c>
      <c r="I8" s="105" t="s">
        <v>135</v>
      </c>
      <c r="J8" s="3" t="s">
        <v>152</v>
      </c>
      <c r="K8" s="106" t="s">
        <v>53</v>
      </c>
    </row>
    <row r="9" spans="1:11" s="8" customFormat="1" ht="29.25" customHeight="1">
      <c r="A9" s="107" t="s">
        <v>1</v>
      </c>
      <c r="B9" s="108">
        <f>SUM(B10:B18)</f>
        <v>21879</v>
      </c>
      <c r="C9" s="84">
        <f>SUM(C10:C19)</f>
        <v>23014</v>
      </c>
      <c r="D9" s="109">
        <f aca="true" t="shared" si="0" ref="D9:D15">C9/B9*100</f>
        <v>105.18762283468166</v>
      </c>
      <c r="E9" s="108">
        <f>SUM(E10:E18)</f>
        <v>4558</v>
      </c>
      <c r="F9" s="84">
        <f>SUM(F10:F19)</f>
        <v>4466</v>
      </c>
      <c r="G9" s="109">
        <f>F9/E9*100</f>
        <v>97.98157086441421</v>
      </c>
      <c r="H9" s="110">
        <f aca="true" t="shared" si="1" ref="H9:H37">B9+E9</f>
        <v>26437</v>
      </c>
      <c r="I9" s="110"/>
      <c r="J9" s="110">
        <f aca="true" t="shared" si="2" ref="J9:J34">C9+F9</f>
        <v>27480</v>
      </c>
      <c r="K9" s="109">
        <f aca="true" t="shared" si="3" ref="K9:K18">J9/H9*100</f>
        <v>103.945228278549</v>
      </c>
    </row>
    <row r="10" spans="1:11" s="10" customFormat="1" ht="20.25" customHeight="1">
      <c r="A10" s="111" t="s">
        <v>90</v>
      </c>
      <c r="B10" s="112">
        <v>17840</v>
      </c>
      <c r="C10" s="15">
        <v>20224</v>
      </c>
      <c r="D10" s="109">
        <f t="shared" si="0"/>
        <v>113.36322869955157</v>
      </c>
      <c r="E10" s="100">
        <v>1733</v>
      </c>
      <c r="F10" s="9">
        <v>1970</v>
      </c>
      <c r="G10" s="109">
        <f>F10/E10*100</f>
        <v>113.67570686670514</v>
      </c>
      <c r="H10" s="100">
        <f t="shared" si="1"/>
        <v>19573</v>
      </c>
      <c r="I10" s="100"/>
      <c r="J10" s="100">
        <f t="shared" si="2"/>
        <v>22194</v>
      </c>
      <c r="K10" s="109">
        <f t="shared" si="3"/>
        <v>113.39089562151945</v>
      </c>
    </row>
    <row r="11" spans="1:11" s="10" customFormat="1" ht="19.5" customHeight="1">
      <c r="A11" s="111" t="s">
        <v>95</v>
      </c>
      <c r="B11" s="112">
        <v>948</v>
      </c>
      <c r="C11" s="15">
        <v>1198</v>
      </c>
      <c r="D11" s="109">
        <f t="shared" si="0"/>
        <v>126.37130801687763</v>
      </c>
      <c r="E11" s="100">
        <v>241</v>
      </c>
      <c r="F11" s="9">
        <v>304</v>
      </c>
      <c r="G11" s="109">
        <f>F11/E11*100</f>
        <v>126.14107883817427</v>
      </c>
      <c r="H11" s="100">
        <f t="shared" si="1"/>
        <v>1189</v>
      </c>
      <c r="I11" s="100"/>
      <c r="J11" s="100">
        <f t="shared" si="2"/>
        <v>1502</v>
      </c>
      <c r="K11" s="109">
        <f t="shared" si="3"/>
        <v>126.3246425567704</v>
      </c>
    </row>
    <row r="12" spans="1:11" s="10" customFormat="1" ht="49.5" customHeight="1">
      <c r="A12" s="52" t="s">
        <v>141</v>
      </c>
      <c r="B12" s="113">
        <v>0</v>
      </c>
      <c r="C12" s="15">
        <v>460</v>
      </c>
      <c r="D12" s="109">
        <v>0</v>
      </c>
      <c r="E12" s="100">
        <v>0</v>
      </c>
      <c r="F12" s="9">
        <v>0</v>
      </c>
      <c r="G12" s="109">
        <v>0</v>
      </c>
      <c r="H12" s="100">
        <f t="shared" si="1"/>
        <v>0</v>
      </c>
      <c r="I12" s="100"/>
      <c r="J12" s="100">
        <f t="shared" si="2"/>
        <v>460</v>
      </c>
      <c r="K12" s="109">
        <v>0</v>
      </c>
    </row>
    <row r="13" spans="1:11" s="10" customFormat="1" ht="51.75" customHeight="1">
      <c r="A13" s="111" t="s">
        <v>85</v>
      </c>
      <c r="B13" s="113">
        <v>1359</v>
      </c>
      <c r="C13" s="14">
        <v>5</v>
      </c>
      <c r="D13" s="109">
        <f t="shared" si="0"/>
        <v>0.36791758646063283</v>
      </c>
      <c r="E13" s="100">
        <v>0</v>
      </c>
      <c r="F13" s="9">
        <v>0</v>
      </c>
      <c r="G13" s="109">
        <v>0</v>
      </c>
      <c r="H13" s="100">
        <f t="shared" si="1"/>
        <v>1359</v>
      </c>
      <c r="I13" s="100"/>
      <c r="J13" s="100">
        <f t="shared" si="2"/>
        <v>5</v>
      </c>
      <c r="K13" s="109">
        <f t="shared" si="3"/>
        <v>0.36791758646063283</v>
      </c>
    </row>
    <row r="14" spans="1:11" s="10" customFormat="1" ht="33" customHeight="1">
      <c r="A14" s="111" t="s">
        <v>15</v>
      </c>
      <c r="B14" s="112">
        <v>606</v>
      </c>
      <c r="C14" s="14">
        <v>409</v>
      </c>
      <c r="D14" s="109">
        <f t="shared" si="0"/>
        <v>67.49174917491749</v>
      </c>
      <c r="E14" s="100">
        <v>264</v>
      </c>
      <c r="F14" s="9">
        <v>176</v>
      </c>
      <c r="G14" s="109">
        <f>F14/E14*100</f>
        <v>66.66666666666666</v>
      </c>
      <c r="H14" s="100">
        <f t="shared" si="1"/>
        <v>870</v>
      </c>
      <c r="I14" s="100"/>
      <c r="J14" s="100">
        <f t="shared" si="2"/>
        <v>585</v>
      </c>
      <c r="K14" s="109">
        <f t="shared" si="3"/>
        <v>67.24137931034483</v>
      </c>
    </row>
    <row r="15" spans="1:11" s="10" customFormat="1" ht="52.5" customHeight="1">
      <c r="A15" s="111" t="s">
        <v>114</v>
      </c>
      <c r="B15" s="113">
        <v>833</v>
      </c>
      <c r="C15" s="15">
        <v>336</v>
      </c>
      <c r="D15" s="109">
        <f t="shared" si="0"/>
        <v>40.33613445378151</v>
      </c>
      <c r="E15" s="100">
        <v>0</v>
      </c>
      <c r="F15" s="9">
        <v>0</v>
      </c>
      <c r="G15" s="109">
        <v>0</v>
      </c>
      <c r="H15" s="100">
        <f t="shared" si="1"/>
        <v>833</v>
      </c>
      <c r="I15" s="100"/>
      <c r="J15" s="100">
        <f t="shared" si="2"/>
        <v>336</v>
      </c>
      <c r="K15" s="109">
        <f t="shared" si="3"/>
        <v>40.33613445378151</v>
      </c>
    </row>
    <row r="16" spans="1:11" s="8" customFormat="1" ht="35.25" customHeight="1">
      <c r="A16" s="111" t="s">
        <v>86</v>
      </c>
      <c r="B16" s="113">
        <v>0</v>
      </c>
      <c r="C16" s="14">
        <v>0</v>
      </c>
      <c r="D16" s="109">
        <v>0</v>
      </c>
      <c r="E16" s="100">
        <v>190</v>
      </c>
      <c r="F16" s="9">
        <v>96</v>
      </c>
      <c r="G16" s="109">
        <f>F16/E16*100</f>
        <v>50.526315789473685</v>
      </c>
      <c r="H16" s="100">
        <f t="shared" si="1"/>
        <v>190</v>
      </c>
      <c r="I16" s="100"/>
      <c r="J16" s="100">
        <f t="shared" si="2"/>
        <v>96</v>
      </c>
      <c r="K16" s="109">
        <f t="shared" si="3"/>
        <v>50.526315789473685</v>
      </c>
    </row>
    <row r="17" spans="1:15" s="8" customFormat="1" ht="20.25" customHeight="1">
      <c r="A17" s="111" t="s">
        <v>87</v>
      </c>
      <c r="B17" s="112">
        <v>0</v>
      </c>
      <c r="C17" s="14">
        <v>0</v>
      </c>
      <c r="D17" s="109">
        <v>0</v>
      </c>
      <c r="E17" s="100">
        <v>2130</v>
      </c>
      <c r="F17" s="9">
        <v>1920</v>
      </c>
      <c r="G17" s="109">
        <f>F17/E17*100</f>
        <v>90.14084507042254</v>
      </c>
      <c r="H17" s="100">
        <f t="shared" si="1"/>
        <v>2130</v>
      </c>
      <c r="I17" s="100"/>
      <c r="J17" s="100">
        <f t="shared" si="2"/>
        <v>1920</v>
      </c>
      <c r="K17" s="109">
        <f t="shared" si="3"/>
        <v>90.14084507042254</v>
      </c>
      <c r="L17" s="11"/>
      <c r="M17" s="11"/>
      <c r="N17" s="11"/>
      <c r="O17" s="11"/>
    </row>
    <row r="18" spans="1:15" s="8" customFormat="1" ht="16.5" customHeight="1">
      <c r="A18" s="111" t="s">
        <v>88</v>
      </c>
      <c r="B18" s="112">
        <v>293</v>
      </c>
      <c r="C18" s="15">
        <v>382</v>
      </c>
      <c r="D18" s="109">
        <f>C18/B18*100</f>
        <v>130.37542662116041</v>
      </c>
      <c r="E18" s="100">
        <v>0</v>
      </c>
      <c r="F18" s="9">
        <v>0</v>
      </c>
      <c r="G18" s="109">
        <v>0</v>
      </c>
      <c r="H18" s="100">
        <f t="shared" si="1"/>
        <v>293</v>
      </c>
      <c r="I18" s="100"/>
      <c r="J18" s="100">
        <f t="shared" si="2"/>
        <v>382</v>
      </c>
      <c r="K18" s="109">
        <f t="shared" si="3"/>
        <v>130.37542662116041</v>
      </c>
      <c r="L18" s="11"/>
      <c r="M18" s="11"/>
      <c r="N18" s="11"/>
      <c r="O18" s="11"/>
    </row>
    <row r="19" spans="1:15" s="8" customFormat="1" ht="84.75" customHeight="1" hidden="1">
      <c r="A19" s="111" t="s">
        <v>89</v>
      </c>
      <c r="B19" s="108">
        <f>SUM(B20:B32)</f>
        <v>2736</v>
      </c>
      <c r="C19" s="15"/>
      <c r="D19" s="109">
        <v>0</v>
      </c>
      <c r="E19" s="108">
        <f>SUM(E20:E32)</f>
        <v>406</v>
      </c>
      <c r="F19" s="9"/>
      <c r="G19" s="109">
        <v>0</v>
      </c>
      <c r="H19" s="100">
        <f t="shared" si="1"/>
        <v>3142</v>
      </c>
      <c r="I19" s="100"/>
      <c r="J19" s="100">
        <f t="shared" si="2"/>
        <v>0</v>
      </c>
      <c r="K19" s="109">
        <v>0</v>
      </c>
      <c r="L19" s="11"/>
      <c r="M19" s="11"/>
      <c r="N19" s="11"/>
      <c r="O19" s="11"/>
    </row>
    <row r="20" spans="1:15" s="13" customFormat="1" ht="31.5" customHeight="1">
      <c r="A20" s="107" t="s">
        <v>2</v>
      </c>
      <c r="B20" s="108">
        <f>SUM(B21:B33)</f>
        <v>1368</v>
      </c>
      <c r="C20" s="84">
        <f>SUM(C21:C33)</f>
        <v>6221</v>
      </c>
      <c r="D20" s="109">
        <f aca="true" t="shared" si="4" ref="D20:D32">C20/B20*100</f>
        <v>454.7514619883041</v>
      </c>
      <c r="E20" s="108">
        <f>SUM(E21:E33)</f>
        <v>203</v>
      </c>
      <c r="F20" s="84">
        <f>SUM(F21:F33)</f>
        <v>326</v>
      </c>
      <c r="G20" s="109">
        <f>F20/E20*100</f>
        <v>160.59113300492612</v>
      </c>
      <c r="H20" s="110">
        <f t="shared" si="1"/>
        <v>1571</v>
      </c>
      <c r="I20" s="110"/>
      <c r="J20" s="110">
        <f t="shared" si="2"/>
        <v>6547</v>
      </c>
      <c r="K20" s="109">
        <f>J20/H20*100</f>
        <v>416.7409293443667</v>
      </c>
      <c r="L20" s="12"/>
      <c r="M20" s="12"/>
      <c r="N20" s="12"/>
      <c r="O20" s="12"/>
    </row>
    <row r="21" spans="1:11" s="8" customFormat="1" ht="17.25" customHeight="1">
      <c r="A21" s="114" t="s">
        <v>16</v>
      </c>
      <c r="B21" s="112">
        <v>725</v>
      </c>
      <c r="C21" s="15">
        <v>5217</v>
      </c>
      <c r="D21" s="109">
        <f t="shared" si="4"/>
        <v>719.5862068965516</v>
      </c>
      <c r="E21" s="100">
        <v>110</v>
      </c>
      <c r="F21" s="9">
        <v>83</v>
      </c>
      <c r="G21" s="109">
        <f>F21/E21*100</f>
        <v>75.45454545454545</v>
      </c>
      <c r="H21" s="100">
        <f t="shared" si="1"/>
        <v>835</v>
      </c>
      <c r="I21" s="100"/>
      <c r="J21" s="100">
        <f t="shared" si="2"/>
        <v>5300</v>
      </c>
      <c r="K21" s="109">
        <f>J21/H21*100</f>
        <v>634.7305389221557</v>
      </c>
    </row>
    <row r="22" spans="1:11" s="8" customFormat="1" ht="21.75" customHeight="1">
      <c r="A22" s="114" t="s">
        <v>42</v>
      </c>
      <c r="B22" s="112">
        <v>41</v>
      </c>
      <c r="C22" s="15">
        <v>65</v>
      </c>
      <c r="D22" s="109">
        <f t="shared" si="4"/>
        <v>158.53658536585365</v>
      </c>
      <c r="E22" s="100">
        <v>68</v>
      </c>
      <c r="F22" s="9">
        <v>222</v>
      </c>
      <c r="G22" s="109">
        <f>F22/E22*100</f>
        <v>326.4705882352941</v>
      </c>
      <c r="H22" s="100">
        <f t="shared" si="1"/>
        <v>109</v>
      </c>
      <c r="I22" s="100"/>
      <c r="J22" s="100">
        <f t="shared" si="2"/>
        <v>287</v>
      </c>
      <c r="K22" s="109">
        <f>J22/H22*100</f>
        <v>263.30275229357795</v>
      </c>
    </row>
    <row r="23" spans="1:11" s="8" customFormat="1" ht="32.25" customHeight="1">
      <c r="A23" s="114" t="s">
        <v>14</v>
      </c>
      <c r="B23" s="112">
        <v>0</v>
      </c>
      <c r="C23" s="15">
        <v>0</v>
      </c>
      <c r="D23" s="109">
        <v>0</v>
      </c>
      <c r="E23" s="100">
        <v>0</v>
      </c>
      <c r="F23" s="9">
        <v>0</v>
      </c>
      <c r="G23" s="109">
        <v>0</v>
      </c>
      <c r="H23" s="100">
        <f t="shared" si="1"/>
        <v>0</v>
      </c>
      <c r="I23" s="100"/>
      <c r="J23" s="100">
        <f t="shared" si="2"/>
        <v>0</v>
      </c>
      <c r="K23" s="109">
        <v>0</v>
      </c>
    </row>
    <row r="24" spans="1:11" s="8" customFormat="1" ht="34.5" customHeight="1">
      <c r="A24" s="114" t="s">
        <v>22</v>
      </c>
      <c r="B24" s="112">
        <v>32</v>
      </c>
      <c r="C24" s="15">
        <v>134</v>
      </c>
      <c r="D24" s="109">
        <f t="shared" si="4"/>
        <v>418.75</v>
      </c>
      <c r="E24" s="100">
        <v>0</v>
      </c>
      <c r="F24" s="9">
        <v>0</v>
      </c>
      <c r="G24" s="109">
        <v>0</v>
      </c>
      <c r="H24" s="100">
        <f t="shared" si="1"/>
        <v>32</v>
      </c>
      <c r="I24" s="100"/>
      <c r="J24" s="100">
        <f t="shared" si="2"/>
        <v>134</v>
      </c>
      <c r="K24" s="109">
        <f aca="true" t="shared" si="5" ref="K24:K29">J24/H24*100</f>
        <v>418.75</v>
      </c>
    </row>
    <row r="25" spans="1:11" s="8" customFormat="1" ht="21.75" customHeight="1">
      <c r="A25" s="114" t="s">
        <v>102</v>
      </c>
      <c r="B25" s="112">
        <v>0</v>
      </c>
      <c r="C25" s="15">
        <v>1</v>
      </c>
      <c r="D25" s="109">
        <v>0</v>
      </c>
      <c r="E25" s="100">
        <v>25</v>
      </c>
      <c r="F25" s="9">
        <v>16</v>
      </c>
      <c r="G25" s="109">
        <f>F25/E25*100</f>
        <v>64</v>
      </c>
      <c r="H25" s="100">
        <f t="shared" si="1"/>
        <v>25</v>
      </c>
      <c r="I25" s="100"/>
      <c r="J25" s="100">
        <f t="shared" si="2"/>
        <v>17</v>
      </c>
      <c r="K25" s="109">
        <f t="shared" si="5"/>
        <v>68</v>
      </c>
    </row>
    <row r="26" spans="1:11" s="8" customFormat="1" ht="36" customHeight="1">
      <c r="A26" s="114" t="s">
        <v>52</v>
      </c>
      <c r="B26" s="112">
        <v>323</v>
      </c>
      <c r="C26" s="15">
        <v>723</v>
      </c>
      <c r="D26" s="109">
        <f t="shared" si="4"/>
        <v>223.8390092879257</v>
      </c>
      <c r="E26" s="100">
        <v>0</v>
      </c>
      <c r="F26" s="9">
        <v>0</v>
      </c>
      <c r="G26" s="109">
        <v>0</v>
      </c>
      <c r="H26" s="100">
        <f t="shared" si="1"/>
        <v>323</v>
      </c>
      <c r="I26" s="100"/>
      <c r="J26" s="100">
        <f t="shared" si="2"/>
        <v>723</v>
      </c>
      <c r="K26" s="109">
        <f t="shared" si="5"/>
        <v>223.8390092879257</v>
      </c>
    </row>
    <row r="27" spans="1:11" s="8" customFormat="1" ht="18" customHeight="1">
      <c r="A27" s="114" t="s">
        <v>18</v>
      </c>
      <c r="B27" s="112">
        <v>0</v>
      </c>
      <c r="C27" s="15">
        <v>0</v>
      </c>
      <c r="D27" s="109">
        <v>0</v>
      </c>
      <c r="E27" s="100">
        <v>0</v>
      </c>
      <c r="F27" s="9">
        <v>0</v>
      </c>
      <c r="G27" s="109">
        <v>0</v>
      </c>
      <c r="H27" s="100">
        <f t="shared" si="1"/>
        <v>0</v>
      </c>
      <c r="I27" s="100"/>
      <c r="J27" s="100">
        <f t="shared" si="2"/>
        <v>0</v>
      </c>
      <c r="K27" s="109">
        <v>0</v>
      </c>
    </row>
    <row r="28" spans="1:11" s="8" customFormat="1" ht="17.25" customHeight="1">
      <c r="A28" s="114" t="s">
        <v>5</v>
      </c>
      <c r="B28" s="112">
        <v>160</v>
      </c>
      <c r="C28" s="15">
        <v>39</v>
      </c>
      <c r="D28" s="109">
        <f t="shared" si="4"/>
        <v>24.375</v>
      </c>
      <c r="E28" s="100">
        <v>0</v>
      </c>
      <c r="F28" s="9">
        <v>5</v>
      </c>
      <c r="G28" s="109">
        <v>0</v>
      </c>
      <c r="H28" s="100">
        <f t="shared" si="1"/>
        <v>160</v>
      </c>
      <c r="I28" s="100"/>
      <c r="J28" s="100">
        <f t="shared" si="2"/>
        <v>44</v>
      </c>
      <c r="K28" s="109">
        <f t="shared" si="5"/>
        <v>27.500000000000004</v>
      </c>
    </row>
    <row r="29" spans="1:11" s="8" customFormat="1" ht="33.75" customHeight="1">
      <c r="A29" s="114" t="s">
        <v>17</v>
      </c>
      <c r="B29" s="112">
        <v>87</v>
      </c>
      <c r="C29" s="15">
        <v>42</v>
      </c>
      <c r="D29" s="109">
        <f t="shared" si="4"/>
        <v>48.275862068965516</v>
      </c>
      <c r="E29" s="100">
        <v>0</v>
      </c>
      <c r="F29" s="9">
        <v>0</v>
      </c>
      <c r="G29" s="109">
        <v>0</v>
      </c>
      <c r="H29" s="100">
        <f t="shared" si="1"/>
        <v>87</v>
      </c>
      <c r="I29" s="100"/>
      <c r="J29" s="100">
        <f t="shared" si="2"/>
        <v>42</v>
      </c>
      <c r="K29" s="109">
        <f t="shared" si="5"/>
        <v>48.275862068965516</v>
      </c>
    </row>
    <row r="30" spans="1:11" s="8" customFormat="1" ht="20.25" customHeight="1">
      <c r="A30" s="114" t="s">
        <v>36</v>
      </c>
      <c r="B30" s="112">
        <v>0</v>
      </c>
      <c r="C30" s="15">
        <v>0</v>
      </c>
      <c r="D30" s="109">
        <v>0</v>
      </c>
      <c r="E30" s="100">
        <v>0</v>
      </c>
      <c r="F30" s="9">
        <v>0</v>
      </c>
      <c r="G30" s="109">
        <v>0</v>
      </c>
      <c r="H30" s="100">
        <f t="shared" si="1"/>
        <v>0</v>
      </c>
      <c r="I30" s="100"/>
      <c r="J30" s="100">
        <f t="shared" si="2"/>
        <v>0</v>
      </c>
      <c r="K30" s="109">
        <v>0</v>
      </c>
    </row>
    <row r="31" spans="1:11" s="8" customFormat="1" ht="19.5" customHeight="1">
      <c r="A31" s="114" t="s">
        <v>78</v>
      </c>
      <c r="B31" s="112">
        <v>0</v>
      </c>
      <c r="C31" s="15">
        <v>0</v>
      </c>
      <c r="D31" s="109">
        <v>0</v>
      </c>
      <c r="E31" s="100">
        <v>0</v>
      </c>
      <c r="F31" s="9">
        <v>0</v>
      </c>
      <c r="G31" s="109">
        <v>0</v>
      </c>
      <c r="H31" s="100">
        <f t="shared" si="1"/>
        <v>0</v>
      </c>
      <c r="I31" s="100"/>
      <c r="J31" s="100">
        <f t="shared" si="2"/>
        <v>0</v>
      </c>
      <c r="K31" s="109">
        <v>0</v>
      </c>
    </row>
    <row r="32" spans="1:11" s="8" customFormat="1" ht="27.75" customHeight="1" hidden="1">
      <c r="A32" s="114" t="s">
        <v>82</v>
      </c>
      <c r="B32" s="112"/>
      <c r="C32" s="15"/>
      <c r="D32" s="109" t="e">
        <f t="shared" si="4"/>
        <v>#DIV/0!</v>
      </c>
      <c r="E32" s="100"/>
      <c r="F32" s="9"/>
      <c r="G32" s="109" t="e">
        <f>F32/E32*100</f>
        <v>#DIV/0!</v>
      </c>
      <c r="H32" s="100">
        <f t="shared" si="1"/>
        <v>0</v>
      </c>
      <c r="I32" s="100"/>
      <c r="J32" s="100">
        <f t="shared" si="2"/>
        <v>0</v>
      </c>
      <c r="K32" s="109" t="e">
        <f>J32/H32*100</f>
        <v>#DIV/0!</v>
      </c>
    </row>
    <row r="33" spans="1:11" s="8" customFormat="1" ht="35.25" customHeight="1">
      <c r="A33" s="114" t="s">
        <v>103</v>
      </c>
      <c r="B33" s="112">
        <v>0</v>
      </c>
      <c r="C33" s="15">
        <v>0</v>
      </c>
      <c r="D33" s="109">
        <v>0</v>
      </c>
      <c r="E33" s="100">
        <v>0</v>
      </c>
      <c r="F33" s="9">
        <v>0</v>
      </c>
      <c r="G33" s="109">
        <v>0</v>
      </c>
      <c r="H33" s="100">
        <f t="shared" si="1"/>
        <v>0</v>
      </c>
      <c r="I33" s="100"/>
      <c r="J33" s="100">
        <f t="shared" si="2"/>
        <v>0</v>
      </c>
      <c r="K33" s="109">
        <v>0</v>
      </c>
    </row>
    <row r="34" spans="1:11" s="13" customFormat="1" ht="32.25" customHeight="1">
      <c r="A34" s="115" t="s">
        <v>19</v>
      </c>
      <c r="B34" s="108">
        <f>B20+B9</f>
        <v>23247</v>
      </c>
      <c r="C34" s="84">
        <f>C20+C9</f>
        <v>29235</v>
      </c>
      <c r="D34" s="109">
        <f>C34/B34*100</f>
        <v>125.75816234352818</v>
      </c>
      <c r="E34" s="108">
        <f>E20+E9</f>
        <v>4761</v>
      </c>
      <c r="F34" s="84">
        <f>F20+F9</f>
        <v>4792</v>
      </c>
      <c r="G34" s="109">
        <f>F34/E34*100</f>
        <v>100.65112371350557</v>
      </c>
      <c r="H34" s="110">
        <f t="shared" si="1"/>
        <v>28008</v>
      </c>
      <c r="I34" s="110"/>
      <c r="J34" s="110">
        <f t="shared" si="2"/>
        <v>34027</v>
      </c>
      <c r="K34" s="109">
        <f>J34/H34*100</f>
        <v>121.49028848900313</v>
      </c>
    </row>
    <row r="35" spans="1:11" s="13" customFormat="1" ht="33" customHeight="1">
      <c r="A35" s="114" t="s">
        <v>99</v>
      </c>
      <c r="B35" s="116">
        <v>0</v>
      </c>
      <c r="C35" s="116">
        <v>0</v>
      </c>
      <c r="D35" s="109">
        <v>0</v>
      </c>
      <c r="E35" s="116">
        <v>0</v>
      </c>
      <c r="F35" s="116">
        <v>495</v>
      </c>
      <c r="G35" s="109">
        <v>0</v>
      </c>
      <c r="H35" s="117">
        <f t="shared" si="1"/>
        <v>0</v>
      </c>
      <c r="I35" s="117"/>
      <c r="J35" s="117">
        <f>F35+C35</f>
        <v>495</v>
      </c>
      <c r="K35" s="109">
        <v>0</v>
      </c>
    </row>
    <row r="36" spans="1:11" s="8" customFormat="1" ht="69.75" customHeight="1">
      <c r="A36" s="81" t="s">
        <v>136</v>
      </c>
      <c r="B36" s="118">
        <v>43380</v>
      </c>
      <c r="C36" s="118">
        <v>51859</v>
      </c>
      <c r="D36" s="109">
        <f>C36/B36*100</f>
        <v>119.54587367450438</v>
      </c>
      <c r="E36" s="119">
        <v>0</v>
      </c>
      <c r="F36" s="119">
        <v>0</v>
      </c>
      <c r="G36" s="109">
        <v>0</v>
      </c>
      <c r="H36" s="117">
        <f t="shared" si="1"/>
        <v>43380</v>
      </c>
      <c r="I36" s="117"/>
      <c r="J36" s="117">
        <f>C36+F36</f>
        <v>51859</v>
      </c>
      <c r="K36" s="109">
        <f>J36/H36*100</f>
        <v>119.54587367450438</v>
      </c>
    </row>
    <row r="37" spans="1:11" s="8" customFormat="1" ht="68.25" customHeight="1">
      <c r="A37" s="53" t="s">
        <v>137</v>
      </c>
      <c r="B37" s="118">
        <v>0</v>
      </c>
      <c r="C37" s="118">
        <v>0</v>
      </c>
      <c r="D37" s="109">
        <v>0</v>
      </c>
      <c r="E37" s="119">
        <v>0</v>
      </c>
      <c r="F37" s="119">
        <v>0</v>
      </c>
      <c r="G37" s="109">
        <v>0</v>
      </c>
      <c r="H37" s="117">
        <f t="shared" si="1"/>
        <v>0</v>
      </c>
      <c r="I37" s="117"/>
      <c r="J37" s="117">
        <f>C37+F37</f>
        <v>0</v>
      </c>
      <c r="K37" s="109">
        <v>0</v>
      </c>
    </row>
    <row r="38" spans="1:11" s="8" customFormat="1" ht="68.25" customHeight="1">
      <c r="A38" s="81" t="s">
        <v>138</v>
      </c>
      <c r="B38" s="113">
        <v>0</v>
      </c>
      <c r="C38" s="113">
        <v>0</v>
      </c>
      <c r="D38" s="109">
        <v>0</v>
      </c>
      <c r="E38" s="100">
        <v>3545</v>
      </c>
      <c r="F38" s="100">
        <v>4254</v>
      </c>
      <c r="G38" s="109">
        <f>F38/E38*100</f>
        <v>120</v>
      </c>
      <c r="H38" s="120">
        <f>E38</f>
        <v>3545</v>
      </c>
      <c r="I38" s="120"/>
      <c r="J38" s="120">
        <f>F38</f>
        <v>4254</v>
      </c>
      <c r="K38" s="109">
        <f aca="true" t="shared" si="6" ref="K38:K43">J38/H38*100</f>
        <v>120</v>
      </c>
    </row>
    <row r="39" spans="1:13" s="8" customFormat="1" ht="64.5" customHeight="1">
      <c r="A39" s="81" t="s">
        <v>139</v>
      </c>
      <c r="B39" s="100">
        <v>0</v>
      </c>
      <c r="C39" s="100">
        <v>0</v>
      </c>
      <c r="D39" s="109">
        <v>0</v>
      </c>
      <c r="E39" s="100">
        <v>0</v>
      </c>
      <c r="F39" s="100">
        <v>500</v>
      </c>
      <c r="G39" s="109">
        <v>0</v>
      </c>
      <c r="H39" s="120">
        <f>E39</f>
        <v>0</v>
      </c>
      <c r="I39" s="120"/>
      <c r="J39" s="120">
        <f>F39</f>
        <v>500</v>
      </c>
      <c r="K39" s="109">
        <v>0</v>
      </c>
      <c r="M39" s="20"/>
    </row>
    <row r="40" spans="1:11" s="8" customFormat="1" ht="72" customHeight="1">
      <c r="A40" s="121" t="s">
        <v>100</v>
      </c>
      <c r="B40" s="100">
        <v>612</v>
      </c>
      <c r="C40" s="100">
        <v>771</v>
      </c>
      <c r="D40" s="109">
        <f>C40/B40*100</f>
        <v>125.98039215686273</v>
      </c>
      <c r="E40" s="100">
        <v>0</v>
      </c>
      <c r="F40" s="100">
        <v>0</v>
      </c>
      <c r="G40" s="109">
        <v>0</v>
      </c>
      <c r="H40" s="120">
        <f>B40+E40</f>
        <v>612</v>
      </c>
      <c r="I40" s="120"/>
      <c r="J40" s="120">
        <f>C40+F40</f>
        <v>771</v>
      </c>
      <c r="K40" s="109">
        <f t="shared" si="6"/>
        <v>125.98039215686273</v>
      </c>
    </row>
    <row r="41" spans="1:12" s="8" customFormat="1" ht="58.5" customHeight="1">
      <c r="A41" s="121" t="s">
        <v>123</v>
      </c>
      <c r="B41" s="112">
        <v>0</v>
      </c>
      <c r="C41" s="112">
        <v>0</v>
      </c>
      <c r="D41" s="109">
        <v>0</v>
      </c>
      <c r="E41" s="100">
        <v>286</v>
      </c>
      <c r="F41" s="100">
        <v>22</v>
      </c>
      <c r="G41" s="109">
        <f>F41/E41*100</f>
        <v>7.6923076923076925</v>
      </c>
      <c r="H41" s="120">
        <f>B41+E41</f>
        <v>286</v>
      </c>
      <c r="I41" s="120"/>
      <c r="J41" s="120">
        <f>C41+F41</f>
        <v>22</v>
      </c>
      <c r="K41" s="109">
        <f t="shared" si="6"/>
        <v>7.6923076923076925</v>
      </c>
      <c r="L41" s="20"/>
    </row>
    <row r="42" spans="1:11" s="8" customFormat="1" ht="50.25" customHeight="1">
      <c r="A42" s="121" t="s">
        <v>121</v>
      </c>
      <c r="B42" s="112">
        <v>67399</v>
      </c>
      <c r="C42" s="112">
        <v>81052</v>
      </c>
      <c r="D42" s="109">
        <f>C42/B42*100</f>
        <v>120.25697710648527</v>
      </c>
      <c r="E42" s="100">
        <v>554</v>
      </c>
      <c r="F42" s="100">
        <v>2473</v>
      </c>
      <c r="G42" s="109">
        <f>F42/E42*100</f>
        <v>446.38989169675096</v>
      </c>
      <c r="H42" s="120">
        <f>B42+E42</f>
        <v>67953</v>
      </c>
      <c r="I42" s="120"/>
      <c r="J42" s="120">
        <f>C42+F42</f>
        <v>83525</v>
      </c>
      <c r="K42" s="109">
        <f t="shared" si="6"/>
        <v>122.91583888864362</v>
      </c>
    </row>
    <row r="43" spans="1:11" s="8" customFormat="1" ht="22.5" customHeight="1">
      <c r="A43" s="122" t="s">
        <v>3</v>
      </c>
      <c r="B43" s="123">
        <f>SUM(B34:B42)</f>
        <v>134638</v>
      </c>
      <c r="C43" s="123">
        <f>SUM(C34:C42)</f>
        <v>162917</v>
      </c>
      <c r="D43" s="109">
        <f>C43/B43*100</f>
        <v>121.00372851646637</v>
      </c>
      <c r="E43" s="123">
        <f>E34+E38+E39+E41+E35+E36+E42</f>
        <v>9146</v>
      </c>
      <c r="F43" s="123">
        <f>F34+F38+F39+F41+F35+F36+F42</f>
        <v>12536</v>
      </c>
      <c r="G43" s="109">
        <f>F43/E43*100</f>
        <v>137.0653837743276</v>
      </c>
      <c r="H43" s="123">
        <f>(B43+E43)-(B40+E38+E39+E41+E42)</f>
        <v>138787</v>
      </c>
      <c r="I43" s="123"/>
      <c r="J43" s="123">
        <f>(C43+F43)-(F38+F39+F42+C40)</f>
        <v>167455</v>
      </c>
      <c r="K43" s="109">
        <f t="shared" si="6"/>
        <v>120.65611332473503</v>
      </c>
    </row>
    <row r="44" spans="1:12" s="8" customFormat="1" ht="20.25" customHeight="1" thickBot="1">
      <c r="A44" s="124" t="s">
        <v>101</v>
      </c>
      <c r="B44" s="125">
        <f>B43-B124</f>
        <v>131093</v>
      </c>
      <c r="C44" s="125">
        <f>C43-C128</f>
        <v>8062</v>
      </c>
      <c r="D44" s="125"/>
      <c r="E44" s="125">
        <f>E43-E124</f>
        <v>9146</v>
      </c>
      <c r="F44" s="125">
        <f>F43-F128</f>
        <v>1380</v>
      </c>
      <c r="G44" s="126"/>
      <c r="H44" s="125">
        <f>B44+E44</f>
        <v>140239</v>
      </c>
      <c r="I44" s="125"/>
      <c r="J44" s="125">
        <f>J43-J128</f>
        <v>9442</v>
      </c>
      <c r="K44" s="125"/>
      <c r="L44" s="46"/>
    </row>
    <row r="45" spans="1:11" s="8" customFormat="1" ht="24" customHeight="1" thickBot="1">
      <c r="A45" s="251" t="s">
        <v>79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3"/>
    </row>
    <row r="46" spans="1:11" s="8" customFormat="1" ht="19.5" customHeight="1">
      <c r="A46" s="254" t="s">
        <v>35</v>
      </c>
      <c r="B46" s="256" t="s">
        <v>23</v>
      </c>
      <c r="C46" s="256"/>
      <c r="D46" s="256"/>
      <c r="E46" s="257" t="s">
        <v>38</v>
      </c>
      <c r="F46" s="258"/>
      <c r="G46" s="259"/>
      <c r="H46" s="260" t="s">
        <v>74</v>
      </c>
      <c r="I46" s="260"/>
      <c r="J46" s="260"/>
      <c r="K46" s="260"/>
    </row>
    <row r="47" spans="1:11" s="8" customFormat="1" ht="69" customHeight="1">
      <c r="A47" s="255"/>
      <c r="B47" s="105" t="s">
        <v>153</v>
      </c>
      <c r="C47" s="105" t="s">
        <v>152</v>
      </c>
      <c r="D47" s="106" t="s">
        <v>53</v>
      </c>
      <c r="E47" s="105" t="s">
        <v>153</v>
      </c>
      <c r="F47" s="105" t="s">
        <v>152</v>
      </c>
      <c r="G47" s="106" t="s">
        <v>53</v>
      </c>
      <c r="H47" s="105" t="s">
        <v>153</v>
      </c>
      <c r="I47" s="105" t="s">
        <v>126</v>
      </c>
      <c r="J47" s="105" t="s">
        <v>152</v>
      </c>
      <c r="K47" s="106" t="s">
        <v>53</v>
      </c>
    </row>
    <row r="48" spans="1:11" s="8" customFormat="1" ht="33.75" customHeight="1">
      <c r="A48" s="127" t="s">
        <v>46</v>
      </c>
      <c r="B48" s="128">
        <f>SUM(B49:B55)</f>
        <v>7722</v>
      </c>
      <c r="C48" s="128">
        <f>SUM(C49:C55)</f>
        <v>6976</v>
      </c>
      <c r="D48" s="109">
        <f aca="true" t="shared" si="7" ref="D48:D79">IF(B48=0,"0 ",C48/B48*100)</f>
        <v>90.33929033929033</v>
      </c>
      <c r="E48" s="128">
        <f>SUM(E49:E55)</f>
        <v>4628</v>
      </c>
      <c r="F48" s="128">
        <f>SUM(F49:F55)</f>
        <v>4572</v>
      </c>
      <c r="G48" s="109">
        <f aca="true" t="shared" si="8" ref="G48:G79">IF(E48=0,"0 ",F48/E48*100)</f>
        <v>98.78997407087294</v>
      </c>
      <c r="H48" s="128">
        <f>SUM(H49:H55)</f>
        <v>12319</v>
      </c>
      <c r="I48" s="128">
        <f>SUM(I49:I55)</f>
        <v>2120</v>
      </c>
      <c r="J48" s="128">
        <f>SUM(J49:J55)</f>
        <v>11545</v>
      </c>
      <c r="K48" s="109">
        <f aca="true" t="shared" si="9" ref="K48:K79">IF(H48=0,"0 ",J48/H48*100)</f>
        <v>93.71702248559136</v>
      </c>
    </row>
    <row r="49" spans="1:11" s="8" customFormat="1" ht="76.5" customHeight="1">
      <c r="A49" s="97" t="s">
        <v>54</v>
      </c>
      <c r="B49" s="129">
        <v>252</v>
      </c>
      <c r="C49" s="129">
        <v>198</v>
      </c>
      <c r="D49" s="109">
        <f t="shared" si="7"/>
        <v>78.57142857142857</v>
      </c>
      <c r="E49" s="129">
        <v>0</v>
      </c>
      <c r="F49" s="129">
        <v>0</v>
      </c>
      <c r="G49" s="109" t="str">
        <f t="shared" si="8"/>
        <v>0 </v>
      </c>
      <c r="H49" s="99">
        <f>B49+E49</f>
        <v>252</v>
      </c>
      <c r="I49" s="99"/>
      <c r="J49" s="100">
        <f>C49+F49</f>
        <v>198</v>
      </c>
      <c r="K49" s="109">
        <f t="shared" si="9"/>
        <v>78.57142857142857</v>
      </c>
    </row>
    <row r="50" spans="1:11" s="8" customFormat="1" ht="103.5" customHeight="1">
      <c r="A50" s="97" t="s">
        <v>55</v>
      </c>
      <c r="B50" s="98">
        <v>409</v>
      </c>
      <c r="C50" s="98">
        <v>267</v>
      </c>
      <c r="D50" s="109">
        <f t="shared" si="7"/>
        <v>65.28117359413203</v>
      </c>
      <c r="E50" s="98">
        <v>17</v>
      </c>
      <c r="F50" s="99">
        <v>2</v>
      </c>
      <c r="G50" s="109">
        <f t="shared" si="8"/>
        <v>11.76470588235294</v>
      </c>
      <c r="H50" s="99">
        <v>409</v>
      </c>
      <c r="I50" s="99">
        <v>22</v>
      </c>
      <c r="J50" s="100">
        <v>267</v>
      </c>
      <c r="K50" s="109">
        <f t="shared" si="9"/>
        <v>65.28117359413203</v>
      </c>
    </row>
    <row r="51" spans="1:12" s="10" customFormat="1" ht="136.5" customHeight="1">
      <c r="A51" s="97" t="s">
        <v>56</v>
      </c>
      <c r="B51" s="98">
        <v>5887</v>
      </c>
      <c r="C51" s="98">
        <v>5251</v>
      </c>
      <c r="D51" s="109">
        <f t="shared" si="7"/>
        <v>89.19653473755733</v>
      </c>
      <c r="E51" s="98">
        <v>4538</v>
      </c>
      <c r="F51" s="99">
        <v>4422</v>
      </c>
      <c r="G51" s="109">
        <f t="shared" si="8"/>
        <v>97.44380784486559</v>
      </c>
      <c r="H51" s="99">
        <v>10411</v>
      </c>
      <c r="I51" s="99">
        <v>240</v>
      </c>
      <c r="J51" s="100">
        <v>9672</v>
      </c>
      <c r="K51" s="109">
        <f t="shared" si="9"/>
        <v>92.9017385457689</v>
      </c>
      <c r="L51" s="46"/>
    </row>
    <row r="52" spans="1:12" s="10" customFormat="1" ht="28.5" customHeight="1">
      <c r="A52" s="97" t="s">
        <v>92</v>
      </c>
      <c r="B52" s="98">
        <v>0</v>
      </c>
      <c r="C52" s="98">
        <v>0</v>
      </c>
      <c r="D52" s="109" t="str">
        <f t="shared" si="7"/>
        <v>0 </v>
      </c>
      <c r="E52" s="98">
        <v>0</v>
      </c>
      <c r="F52" s="99">
        <v>0</v>
      </c>
      <c r="G52" s="109" t="str">
        <f t="shared" si="8"/>
        <v>0 </v>
      </c>
      <c r="H52" s="99">
        <f>B52+E52</f>
        <v>0</v>
      </c>
      <c r="I52" s="99"/>
      <c r="J52" s="100">
        <f>C52+F52</f>
        <v>0</v>
      </c>
      <c r="K52" s="109" t="str">
        <f t="shared" si="9"/>
        <v>0 </v>
      </c>
      <c r="L52" s="46"/>
    </row>
    <row r="53" spans="1:12" s="8" customFormat="1" ht="36.75" customHeight="1">
      <c r="A53" s="97" t="s">
        <v>6</v>
      </c>
      <c r="B53" s="98">
        <v>184</v>
      </c>
      <c r="C53" s="98">
        <v>190</v>
      </c>
      <c r="D53" s="109">
        <f t="shared" si="7"/>
        <v>103.26086956521738</v>
      </c>
      <c r="E53" s="98">
        <v>0</v>
      </c>
      <c r="F53" s="99">
        <v>0</v>
      </c>
      <c r="G53" s="109" t="str">
        <f t="shared" si="8"/>
        <v>0 </v>
      </c>
      <c r="H53" s="99">
        <f>B53+E53</f>
        <v>184</v>
      </c>
      <c r="I53" s="99"/>
      <c r="J53" s="100">
        <f>C53+F53</f>
        <v>190</v>
      </c>
      <c r="K53" s="109">
        <f t="shared" si="9"/>
        <v>103.26086956521738</v>
      </c>
      <c r="L53" s="46"/>
    </row>
    <row r="54" spans="1:12" s="8" customFormat="1" ht="31.5" customHeight="1">
      <c r="A54" s="97" t="s">
        <v>75</v>
      </c>
      <c r="B54" s="98">
        <v>0</v>
      </c>
      <c r="C54" s="98">
        <v>0</v>
      </c>
      <c r="D54" s="109" t="str">
        <f t="shared" si="7"/>
        <v>0 </v>
      </c>
      <c r="E54" s="98">
        <v>0</v>
      </c>
      <c r="F54" s="99">
        <v>0</v>
      </c>
      <c r="G54" s="109" t="str">
        <f t="shared" si="8"/>
        <v>0 </v>
      </c>
      <c r="H54" s="99">
        <v>0</v>
      </c>
      <c r="I54" s="99"/>
      <c r="J54" s="100">
        <f>C54+F54</f>
        <v>0</v>
      </c>
      <c r="K54" s="109" t="str">
        <f t="shared" si="9"/>
        <v>0 </v>
      </c>
      <c r="L54" s="46"/>
    </row>
    <row r="55" spans="1:12" s="8" customFormat="1" ht="33.75" customHeight="1">
      <c r="A55" s="97" t="s">
        <v>57</v>
      </c>
      <c r="B55" s="98">
        <v>990</v>
      </c>
      <c r="C55" s="98">
        <v>1070</v>
      </c>
      <c r="D55" s="109">
        <f t="shared" si="7"/>
        <v>108.08080808080808</v>
      </c>
      <c r="E55" s="98">
        <v>73</v>
      </c>
      <c r="F55" s="99">
        <v>148</v>
      </c>
      <c r="G55" s="109">
        <f t="shared" si="8"/>
        <v>202.73972602739727</v>
      </c>
      <c r="H55" s="99">
        <f>B55+E55</f>
        <v>1063</v>
      </c>
      <c r="I55" s="99">
        <v>1858</v>
      </c>
      <c r="J55" s="100">
        <v>1218</v>
      </c>
      <c r="K55" s="109">
        <f t="shared" si="9"/>
        <v>114.58137347130761</v>
      </c>
      <c r="L55" s="46"/>
    </row>
    <row r="56" spans="1:12" s="8" customFormat="1" ht="31.5" customHeight="1">
      <c r="A56" s="127" t="s">
        <v>47</v>
      </c>
      <c r="B56" s="128">
        <f>B57</f>
        <v>286</v>
      </c>
      <c r="C56" s="128">
        <f>C57</f>
        <v>0</v>
      </c>
      <c r="D56" s="109">
        <f t="shared" si="7"/>
        <v>0</v>
      </c>
      <c r="E56" s="128">
        <f>E57</f>
        <v>61</v>
      </c>
      <c r="F56" s="128">
        <f>F57</f>
        <v>60</v>
      </c>
      <c r="G56" s="109">
        <f t="shared" si="8"/>
        <v>98.36065573770492</v>
      </c>
      <c r="H56" s="128">
        <f>H57</f>
        <v>61</v>
      </c>
      <c r="I56" s="128">
        <f>I57</f>
        <v>858</v>
      </c>
      <c r="J56" s="128">
        <f>J57</f>
        <v>60</v>
      </c>
      <c r="K56" s="109">
        <f t="shared" si="9"/>
        <v>98.36065573770492</v>
      </c>
      <c r="L56" s="46"/>
    </row>
    <row r="57" spans="1:12" s="8" customFormat="1" ht="35.25" customHeight="1">
      <c r="A57" s="97" t="s">
        <v>26</v>
      </c>
      <c r="B57" s="98">
        <v>286</v>
      </c>
      <c r="C57" s="98">
        <v>0</v>
      </c>
      <c r="D57" s="109">
        <f t="shared" si="7"/>
        <v>0</v>
      </c>
      <c r="E57" s="98">
        <v>61</v>
      </c>
      <c r="F57" s="99">
        <v>60</v>
      </c>
      <c r="G57" s="109">
        <f t="shared" si="8"/>
        <v>98.36065573770492</v>
      </c>
      <c r="H57" s="99">
        <v>61</v>
      </c>
      <c r="I57" s="99">
        <v>858</v>
      </c>
      <c r="J57" s="100">
        <v>60</v>
      </c>
      <c r="K57" s="109">
        <f t="shared" si="9"/>
        <v>98.36065573770492</v>
      </c>
      <c r="L57" s="46"/>
    </row>
    <row r="58" spans="1:12" s="8" customFormat="1" ht="40.5" customHeight="1" hidden="1">
      <c r="A58" s="97" t="s">
        <v>41</v>
      </c>
      <c r="B58" s="98"/>
      <c r="C58" s="98"/>
      <c r="D58" s="109" t="str">
        <f t="shared" si="7"/>
        <v>0 </v>
      </c>
      <c r="E58" s="98"/>
      <c r="F58" s="99"/>
      <c r="G58" s="109" t="str">
        <f t="shared" si="8"/>
        <v>0 </v>
      </c>
      <c r="H58" s="99">
        <f>B58+E58</f>
        <v>0</v>
      </c>
      <c r="I58" s="99"/>
      <c r="J58" s="99">
        <f>C58+F58</f>
        <v>0</v>
      </c>
      <c r="K58" s="109" t="str">
        <f t="shared" si="9"/>
        <v>0 </v>
      </c>
      <c r="L58" s="46"/>
    </row>
    <row r="59" spans="1:12" s="8" customFormat="1" ht="56.25" customHeight="1">
      <c r="A59" s="127" t="s">
        <v>107</v>
      </c>
      <c r="B59" s="128">
        <f>B60+B61+B63+B64+B62</f>
        <v>861</v>
      </c>
      <c r="C59" s="128">
        <f>C60+C61+C63+C64</f>
        <v>818</v>
      </c>
      <c r="D59" s="109">
        <f t="shared" si="7"/>
        <v>95.00580720092915</v>
      </c>
      <c r="E59" s="128">
        <f>E60+E61+E64+E63</f>
        <v>467</v>
      </c>
      <c r="F59" s="128">
        <f>F60+F64+F61+F63</f>
        <v>749</v>
      </c>
      <c r="G59" s="109">
        <f t="shared" si="8"/>
        <v>160.38543897216272</v>
      </c>
      <c r="H59" s="128">
        <f>H60+H61+H64+H63+H62</f>
        <v>1328</v>
      </c>
      <c r="I59" s="128">
        <f>I60+I61+I64</f>
        <v>0</v>
      </c>
      <c r="J59" s="128">
        <f>J60+J61+J64+J63+H604</f>
        <v>1567</v>
      </c>
      <c r="K59" s="109">
        <f t="shared" si="9"/>
        <v>117.99698795180721</v>
      </c>
      <c r="L59" s="46"/>
    </row>
    <row r="60" spans="1:12" s="8" customFormat="1" ht="19.5" customHeight="1">
      <c r="A60" s="97" t="s">
        <v>111</v>
      </c>
      <c r="B60" s="98">
        <v>133</v>
      </c>
      <c r="C60" s="98">
        <v>131</v>
      </c>
      <c r="D60" s="109">
        <f t="shared" si="7"/>
        <v>98.49624060150376</v>
      </c>
      <c r="E60" s="98">
        <v>0</v>
      </c>
      <c r="F60" s="99">
        <v>0</v>
      </c>
      <c r="G60" s="109" t="str">
        <f t="shared" si="8"/>
        <v>0 </v>
      </c>
      <c r="H60" s="99">
        <f>B60+E60</f>
        <v>133</v>
      </c>
      <c r="I60" s="99"/>
      <c r="J60" s="99">
        <f>C60+F60</f>
        <v>131</v>
      </c>
      <c r="K60" s="109">
        <f t="shared" si="9"/>
        <v>98.49624060150376</v>
      </c>
      <c r="L60" s="46"/>
    </row>
    <row r="61" spans="1:12" s="8" customFormat="1" ht="91.5" customHeight="1" hidden="1">
      <c r="A61" s="97" t="s">
        <v>69</v>
      </c>
      <c r="B61" s="98"/>
      <c r="C61" s="98"/>
      <c r="D61" s="109" t="str">
        <f t="shared" si="7"/>
        <v>0 </v>
      </c>
      <c r="E61" s="98">
        <v>0</v>
      </c>
      <c r="F61" s="99">
        <v>0</v>
      </c>
      <c r="G61" s="109" t="str">
        <f t="shared" si="8"/>
        <v>0 </v>
      </c>
      <c r="H61" s="99">
        <f>B61+E61</f>
        <v>0</v>
      </c>
      <c r="I61" s="99"/>
      <c r="J61" s="99">
        <f>C61+F61</f>
        <v>0</v>
      </c>
      <c r="K61" s="109" t="str">
        <f t="shared" si="9"/>
        <v>0 </v>
      </c>
      <c r="L61" s="46"/>
    </row>
    <row r="62" spans="1:12" s="8" customFormat="1" ht="91.5" customHeight="1">
      <c r="A62" s="97" t="s">
        <v>125</v>
      </c>
      <c r="B62" s="98"/>
      <c r="C62" s="98">
        <v>0</v>
      </c>
      <c r="D62" s="109"/>
      <c r="E62" s="98">
        <v>0</v>
      </c>
      <c r="F62" s="99">
        <v>0</v>
      </c>
      <c r="G62" s="109" t="str">
        <f t="shared" si="8"/>
        <v>0 </v>
      </c>
      <c r="H62" s="99">
        <f>B62+E62</f>
        <v>0</v>
      </c>
      <c r="I62" s="99"/>
      <c r="J62" s="99">
        <f>C62+F62</f>
        <v>0</v>
      </c>
      <c r="K62" s="109"/>
      <c r="L62" s="46"/>
    </row>
    <row r="63" spans="1:12" s="8" customFormat="1" ht="46.5" customHeight="1">
      <c r="A63" s="97" t="s">
        <v>104</v>
      </c>
      <c r="B63" s="98">
        <v>728</v>
      </c>
      <c r="C63" s="98">
        <v>677</v>
      </c>
      <c r="D63" s="109">
        <f t="shared" si="7"/>
        <v>92.9945054945055</v>
      </c>
      <c r="E63" s="98">
        <v>460</v>
      </c>
      <c r="F63" s="99">
        <v>744</v>
      </c>
      <c r="G63" s="109">
        <f t="shared" si="8"/>
        <v>161.7391304347826</v>
      </c>
      <c r="H63" s="99">
        <f>B63+E63</f>
        <v>1188</v>
      </c>
      <c r="I63" s="99"/>
      <c r="J63" s="100">
        <f>C63+F63-I63</f>
        <v>1421</v>
      </c>
      <c r="K63" s="109">
        <f t="shared" si="9"/>
        <v>119.61279461279462</v>
      </c>
      <c r="L63" s="46"/>
    </row>
    <row r="64" spans="1:12" s="8" customFormat="1" ht="58.5" customHeight="1">
      <c r="A64" s="97" t="s">
        <v>91</v>
      </c>
      <c r="B64" s="98">
        <v>0</v>
      </c>
      <c r="C64" s="98">
        <v>10</v>
      </c>
      <c r="D64" s="109" t="str">
        <f t="shared" si="7"/>
        <v>0 </v>
      </c>
      <c r="E64" s="98">
        <v>7</v>
      </c>
      <c r="F64" s="99">
        <v>5</v>
      </c>
      <c r="G64" s="109">
        <f t="shared" si="8"/>
        <v>71.42857142857143</v>
      </c>
      <c r="H64" s="99">
        <f>B64+E64</f>
        <v>7</v>
      </c>
      <c r="I64" s="99"/>
      <c r="J64" s="100">
        <f>C64+F64</f>
        <v>15</v>
      </c>
      <c r="K64" s="109">
        <f t="shared" si="9"/>
        <v>214.28571428571428</v>
      </c>
      <c r="L64" s="46"/>
    </row>
    <row r="65" spans="1:12" s="8" customFormat="1" ht="35.25" customHeight="1">
      <c r="A65" s="127" t="s">
        <v>48</v>
      </c>
      <c r="B65" s="128">
        <f>B66+B68+B70+B71+B72+B67+B69</f>
        <v>7931</v>
      </c>
      <c r="C65" s="128">
        <f>C66+C68+C70+C71+C72+C67+C69</f>
        <v>12218</v>
      </c>
      <c r="D65" s="109">
        <f t="shared" si="7"/>
        <v>154.05371327701425</v>
      </c>
      <c r="E65" s="128">
        <f>E66+E68+E70+E71+E72+E67+E69</f>
        <v>3220</v>
      </c>
      <c r="F65" s="128">
        <f>F66+F68+F70+F71+F72+F67+F69</f>
        <v>4531</v>
      </c>
      <c r="G65" s="109">
        <f t="shared" si="8"/>
        <v>140.71428571428572</v>
      </c>
      <c r="H65" s="128">
        <f>H66+H68+H70+H71+H72+H67+H69</f>
        <v>10608</v>
      </c>
      <c r="I65" s="128">
        <f>I66+I68+I70+I71+I72+I67+I69</f>
        <v>6075</v>
      </c>
      <c r="J65" s="128">
        <f>J66+J68+J70+J71+J72+J67+J69</f>
        <v>14276</v>
      </c>
      <c r="K65" s="109">
        <f t="shared" si="9"/>
        <v>134.57767722473605</v>
      </c>
      <c r="L65" s="46"/>
    </row>
    <row r="66" spans="1:12" s="8" customFormat="1" ht="34.5" customHeight="1">
      <c r="A66" s="97" t="s">
        <v>76</v>
      </c>
      <c r="B66" s="98">
        <v>93</v>
      </c>
      <c r="C66" s="98">
        <v>45</v>
      </c>
      <c r="D66" s="109">
        <f t="shared" si="7"/>
        <v>48.38709677419355</v>
      </c>
      <c r="E66" s="98">
        <v>0</v>
      </c>
      <c r="F66" s="99">
        <v>0</v>
      </c>
      <c r="G66" s="109" t="str">
        <f t="shared" si="8"/>
        <v>0 </v>
      </c>
      <c r="H66" s="99">
        <f>B66+E66</f>
        <v>93</v>
      </c>
      <c r="I66" s="99"/>
      <c r="J66" s="99">
        <f>C66+F66</f>
        <v>45</v>
      </c>
      <c r="K66" s="109">
        <f t="shared" si="9"/>
        <v>48.38709677419355</v>
      </c>
      <c r="L66" s="46"/>
    </row>
    <row r="67" spans="1:12" s="8" customFormat="1" ht="36.75" customHeight="1">
      <c r="A67" s="97" t="s">
        <v>28</v>
      </c>
      <c r="B67" s="98">
        <v>1120</v>
      </c>
      <c r="C67" s="98">
        <v>841</v>
      </c>
      <c r="D67" s="109">
        <f t="shared" si="7"/>
        <v>75.08928571428571</v>
      </c>
      <c r="E67" s="98">
        <v>0</v>
      </c>
      <c r="F67" s="99">
        <v>0</v>
      </c>
      <c r="G67" s="109" t="str">
        <f t="shared" si="8"/>
        <v>0 </v>
      </c>
      <c r="H67" s="99">
        <f>B67+E67</f>
        <v>1120</v>
      </c>
      <c r="I67" s="99"/>
      <c r="J67" s="99">
        <f>C67+F67</f>
        <v>841</v>
      </c>
      <c r="K67" s="109">
        <f t="shared" si="9"/>
        <v>75.08928571428571</v>
      </c>
      <c r="L67" s="46"/>
    </row>
    <row r="68" spans="1:12" s="8" customFormat="1" ht="0.75" customHeight="1" hidden="1">
      <c r="A68" s="97" t="s">
        <v>70</v>
      </c>
      <c r="B68" s="98">
        <v>0</v>
      </c>
      <c r="C68" s="98">
        <v>0</v>
      </c>
      <c r="D68" s="109" t="str">
        <f t="shared" si="7"/>
        <v>0 </v>
      </c>
      <c r="E68" s="98">
        <v>0</v>
      </c>
      <c r="F68" s="99">
        <v>0</v>
      </c>
      <c r="G68" s="109" t="str">
        <f t="shared" si="8"/>
        <v>0 </v>
      </c>
      <c r="H68" s="99">
        <f>B68+E68</f>
        <v>0</v>
      </c>
      <c r="I68" s="99"/>
      <c r="J68" s="99">
        <f>C68+F68</f>
        <v>0</v>
      </c>
      <c r="K68" s="109" t="str">
        <f t="shared" si="9"/>
        <v>0 </v>
      </c>
      <c r="L68" s="46"/>
    </row>
    <row r="69" spans="1:12" s="8" customFormat="1" ht="19.5" customHeight="1" hidden="1">
      <c r="A69" s="97" t="s">
        <v>83</v>
      </c>
      <c r="B69" s="98">
        <v>0</v>
      </c>
      <c r="C69" s="98">
        <v>0</v>
      </c>
      <c r="D69" s="109" t="str">
        <f t="shared" si="7"/>
        <v>0 </v>
      </c>
      <c r="E69" s="98">
        <v>0</v>
      </c>
      <c r="F69" s="99">
        <v>0</v>
      </c>
      <c r="G69" s="109" t="str">
        <f t="shared" si="8"/>
        <v>0 </v>
      </c>
      <c r="H69" s="99">
        <f>B69+E69</f>
        <v>0</v>
      </c>
      <c r="I69" s="99"/>
      <c r="J69" s="99">
        <f>C69+F69</f>
        <v>0</v>
      </c>
      <c r="K69" s="109" t="str">
        <f t="shared" si="9"/>
        <v>0 </v>
      </c>
      <c r="L69" s="46"/>
    </row>
    <row r="70" spans="1:12" s="8" customFormat="1" ht="26.25" customHeight="1">
      <c r="A70" s="97" t="s">
        <v>27</v>
      </c>
      <c r="B70" s="98">
        <v>852</v>
      </c>
      <c r="C70" s="98">
        <v>1193</v>
      </c>
      <c r="D70" s="109">
        <f t="shared" si="7"/>
        <v>140.02347417840375</v>
      </c>
      <c r="E70" s="98">
        <v>0</v>
      </c>
      <c r="F70" s="99">
        <v>0</v>
      </c>
      <c r="G70" s="109" t="str">
        <f t="shared" si="8"/>
        <v>0 </v>
      </c>
      <c r="H70" s="99">
        <f>B70+E70</f>
        <v>852</v>
      </c>
      <c r="I70" s="99"/>
      <c r="J70" s="99">
        <f>C70+F70</f>
        <v>1193</v>
      </c>
      <c r="K70" s="109">
        <f t="shared" si="9"/>
        <v>140.02347417840375</v>
      </c>
      <c r="L70" s="46"/>
    </row>
    <row r="71" spans="1:12" s="8" customFormat="1" ht="24.75" customHeight="1">
      <c r="A71" s="97" t="s">
        <v>45</v>
      </c>
      <c r="B71" s="98">
        <v>544</v>
      </c>
      <c r="C71" s="98">
        <v>2953</v>
      </c>
      <c r="D71" s="109">
        <f t="shared" si="7"/>
        <v>542.8308823529412</v>
      </c>
      <c r="E71" s="98">
        <v>1993</v>
      </c>
      <c r="F71" s="99">
        <v>2709</v>
      </c>
      <c r="G71" s="109">
        <f t="shared" si="8"/>
        <v>135.9257400903161</v>
      </c>
      <c r="H71" s="99">
        <v>1994</v>
      </c>
      <c r="I71" s="99">
        <v>6075</v>
      </c>
      <c r="J71" s="99">
        <v>3189</v>
      </c>
      <c r="K71" s="109">
        <f t="shared" si="9"/>
        <v>159.9297893681043</v>
      </c>
      <c r="L71" s="46"/>
    </row>
    <row r="72" spans="1:12" s="8" customFormat="1" ht="38.25" customHeight="1">
      <c r="A72" s="97" t="s">
        <v>34</v>
      </c>
      <c r="B72" s="98">
        <v>5322</v>
      </c>
      <c r="C72" s="98">
        <v>7186</v>
      </c>
      <c r="D72" s="109">
        <f t="shared" si="7"/>
        <v>135.02442690717774</v>
      </c>
      <c r="E72" s="98">
        <v>1227</v>
      </c>
      <c r="F72" s="99">
        <v>1822</v>
      </c>
      <c r="G72" s="109">
        <f t="shared" si="8"/>
        <v>148.49225753871232</v>
      </c>
      <c r="H72" s="99">
        <v>6549</v>
      </c>
      <c r="I72" s="99"/>
      <c r="J72" s="99">
        <f>C72+F72</f>
        <v>9008</v>
      </c>
      <c r="K72" s="109">
        <f t="shared" si="9"/>
        <v>137.54771720873416</v>
      </c>
      <c r="L72" s="46"/>
    </row>
    <row r="73" spans="1:12" s="8" customFormat="1" ht="36.75" customHeight="1">
      <c r="A73" s="127" t="s">
        <v>105</v>
      </c>
      <c r="B73" s="128">
        <f>B74+B75+B77+B78+B76</f>
        <v>2030</v>
      </c>
      <c r="C73" s="128">
        <f>C74+C75+C77+C78+C76</f>
        <v>2851</v>
      </c>
      <c r="D73" s="109">
        <f t="shared" si="7"/>
        <v>140.44334975369458</v>
      </c>
      <c r="E73" s="128">
        <f>E74+E75+E77+E78+E76</f>
        <v>914</v>
      </c>
      <c r="F73" s="128">
        <f>F74+F75+F77+F78</f>
        <v>1238</v>
      </c>
      <c r="G73" s="109">
        <f t="shared" si="8"/>
        <v>135.44857768052515</v>
      </c>
      <c r="H73" s="128">
        <f>H74+H75+H77+H78+H76</f>
        <v>2352</v>
      </c>
      <c r="I73" s="128">
        <f>I74+I75+I77+I78+I76</f>
        <v>3830</v>
      </c>
      <c r="J73" s="128">
        <f>J74+J75+J77+J78+J76</f>
        <v>3321</v>
      </c>
      <c r="K73" s="109">
        <f t="shared" si="9"/>
        <v>141.19897959183675</v>
      </c>
      <c r="L73" s="46"/>
    </row>
    <row r="74" spans="1:29" s="8" customFormat="1" ht="30" customHeight="1">
      <c r="A74" s="97" t="s">
        <v>80</v>
      </c>
      <c r="B74" s="98">
        <v>37</v>
      </c>
      <c r="C74" s="98">
        <v>22</v>
      </c>
      <c r="D74" s="109">
        <f t="shared" si="7"/>
        <v>59.45945945945946</v>
      </c>
      <c r="E74" s="98">
        <v>0</v>
      </c>
      <c r="F74" s="99">
        <v>0</v>
      </c>
      <c r="G74" s="109" t="str">
        <f t="shared" si="8"/>
        <v>0 </v>
      </c>
      <c r="H74" s="99">
        <f>B74+E74</f>
        <v>37</v>
      </c>
      <c r="I74" s="99"/>
      <c r="J74" s="100">
        <f>C74+F74</f>
        <v>22</v>
      </c>
      <c r="K74" s="109">
        <f t="shared" si="9"/>
        <v>59.45945945945946</v>
      </c>
      <c r="L74" s="46"/>
      <c r="N74" s="101"/>
      <c r="U74" s="101"/>
      <c r="V74" s="101"/>
      <c r="W74" s="102"/>
      <c r="X74" s="101"/>
      <c r="Y74" s="101"/>
      <c r="Z74" s="102"/>
      <c r="AA74" s="101"/>
      <c r="AB74" s="101"/>
      <c r="AC74" s="101"/>
    </row>
    <row r="75" spans="1:12" s="8" customFormat="1" ht="29.25" customHeight="1" hidden="1">
      <c r="A75" s="97" t="s">
        <v>30</v>
      </c>
      <c r="B75" s="98"/>
      <c r="C75" s="98"/>
      <c r="D75" s="109" t="str">
        <f t="shared" si="7"/>
        <v>0 </v>
      </c>
      <c r="E75" s="98">
        <v>0</v>
      </c>
      <c r="F75" s="99">
        <v>0</v>
      </c>
      <c r="G75" s="109" t="str">
        <f t="shared" si="8"/>
        <v>0 </v>
      </c>
      <c r="H75" s="99">
        <f>B75+E75</f>
        <v>0</v>
      </c>
      <c r="I75" s="99"/>
      <c r="J75" s="100">
        <f>C75+F75</f>
        <v>0</v>
      </c>
      <c r="K75" s="109" t="str">
        <f t="shared" si="9"/>
        <v>0 </v>
      </c>
      <c r="L75" s="46"/>
    </row>
    <row r="76" spans="1:12" s="8" customFormat="1" ht="29.25" customHeight="1">
      <c r="A76" s="97" t="s">
        <v>30</v>
      </c>
      <c r="B76" s="98">
        <v>0</v>
      </c>
      <c r="C76" s="98">
        <v>0</v>
      </c>
      <c r="D76" s="109" t="str">
        <f t="shared" si="7"/>
        <v>0 </v>
      </c>
      <c r="E76" s="98">
        <v>0</v>
      </c>
      <c r="F76" s="99">
        <v>0</v>
      </c>
      <c r="G76" s="109" t="str">
        <f t="shared" si="8"/>
        <v>0 </v>
      </c>
      <c r="H76" s="99">
        <f>B76+E76</f>
        <v>0</v>
      </c>
      <c r="I76" s="99"/>
      <c r="J76" s="100">
        <f>C76+F76</f>
        <v>0</v>
      </c>
      <c r="K76" s="109" t="str">
        <f t="shared" si="9"/>
        <v>0 </v>
      </c>
      <c r="L76" s="46"/>
    </row>
    <row r="77" spans="1:12" s="8" customFormat="1" ht="27" customHeight="1">
      <c r="A77" s="97" t="s">
        <v>71</v>
      </c>
      <c r="B77" s="98">
        <v>1993</v>
      </c>
      <c r="C77" s="98">
        <v>2829</v>
      </c>
      <c r="D77" s="109">
        <f t="shared" si="7"/>
        <v>141.94681384846965</v>
      </c>
      <c r="E77" s="98">
        <v>914</v>
      </c>
      <c r="F77" s="99">
        <v>1238</v>
      </c>
      <c r="G77" s="109">
        <f t="shared" si="8"/>
        <v>135.44857768052515</v>
      </c>
      <c r="H77" s="99">
        <v>2315</v>
      </c>
      <c r="I77" s="99">
        <v>3830</v>
      </c>
      <c r="J77" s="100">
        <v>3299</v>
      </c>
      <c r="K77" s="109">
        <f t="shared" si="9"/>
        <v>142.50539956803456</v>
      </c>
      <c r="L77" s="46"/>
    </row>
    <row r="78" spans="1:12" s="8" customFormat="1" ht="30" customHeight="1" hidden="1">
      <c r="A78" s="97" t="s">
        <v>72</v>
      </c>
      <c r="B78" s="98">
        <v>0</v>
      </c>
      <c r="C78" s="98">
        <v>0</v>
      </c>
      <c r="D78" s="109" t="str">
        <f t="shared" si="7"/>
        <v>0 </v>
      </c>
      <c r="E78" s="98">
        <v>0</v>
      </c>
      <c r="F78" s="99">
        <v>0</v>
      </c>
      <c r="G78" s="109" t="str">
        <f t="shared" si="8"/>
        <v>0 </v>
      </c>
      <c r="H78" s="99">
        <f>B78+E78</f>
        <v>0</v>
      </c>
      <c r="I78" s="99"/>
      <c r="J78" s="99">
        <f>C78+F78</f>
        <v>0</v>
      </c>
      <c r="K78" s="109" t="str">
        <f t="shared" si="9"/>
        <v>0 </v>
      </c>
      <c r="L78" s="46"/>
    </row>
    <row r="79" spans="1:12" s="8" customFormat="1" ht="36" customHeight="1" hidden="1">
      <c r="A79" s="127" t="s">
        <v>106</v>
      </c>
      <c r="B79" s="128">
        <f>B81+B80</f>
        <v>0</v>
      </c>
      <c r="C79" s="128">
        <f>C81</f>
        <v>0</v>
      </c>
      <c r="D79" s="109" t="str">
        <f t="shared" si="7"/>
        <v>0 </v>
      </c>
      <c r="E79" s="128">
        <f>E81</f>
        <v>0</v>
      </c>
      <c r="F79" s="128">
        <f>F81</f>
        <v>0</v>
      </c>
      <c r="G79" s="109" t="str">
        <f t="shared" si="8"/>
        <v>0 </v>
      </c>
      <c r="H79" s="128">
        <f>H81+H80</f>
        <v>0</v>
      </c>
      <c r="I79" s="128">
        <f>I81</f>
        <v>0</v>
      </c>
      <c r="J79" s="128">
        <f>J81</f>
        <v>0</v>
      </c>
      <c r="K79" s="109" t="str">
        <f t="shared" si="9"/>
        <v>0 </v>
      </c>
      <c r="L79" s="46"/>
    </row>
    <row r="80" spans="1:12" s="8" customFormat="1" ht="54" customHeight="1" hidden="1">
      <c r="A80" s="97" t="s">
        <v>93</v>
      </c>
      <c r="B80" s="129"/>
      <c r="C80" s="128">
        <v>0</v>
      </c>
      <c r="D80" s="109">
        <v>0</v>
      </c>
      <c r="E80" s="128">
        <v>0</v>
      </c>
      <c r="F80" s="128">
        <v>0</v>
      </c>
      <c r="G80" s="109">
        <v>0</v>
      </c>
      <c r="H80" s="128"/>
      <c r="I80" s="128"/>
      <c r="J80" s="128">
        <v>0</v>
      </c>
      <c r="K80" s="109"/>
      <c r="L80" s="46"/>
    </row>
    <row r="81" spans="1:12" s="8" customFormat="1" ht="33" customHeight="1" hidden="1">
      <c r="A81" s="97" t="s">
        <v>112</v>
      </c>
      <c r="B81" s="98"/>
      <c r="C81" s="98">
        <v>0</v>
      </c>
      <c r="D81" s="109" t="str">
        <f aca="true" t="shared" si="10" ref="D81:D128">IF(B81=0,"0 ",C81/B81*100)</f>
        <v>0 </v>
      </c>
      <c r="E81" s="98">
        <v>0</v>
      </c>
      <c r="F81" s="99">
        <v>0</v>
      </c>
      <c r="G81" s="109" t="str">
        <f aca="true" t="shared" si="11" ref="G81:G121">IF(E81=0,"0 ",F81/E81*100)</f>
        <v>0 </v>
      </c>
      <c r="H81" s="99">
        <f>B81+E81</f>
        <v>0</v>
      </c>
      <c r="I81" s="99"/>
      <c r="J81" s="100">
        <f>C81+F81</f>
        <v>0</v>
      </c>
      <c r="K81" s="109" t="str">
        <f aca="true" t="shared" si="12" ref="K81:K116">IF(H81=0,"0 ",J81/H81*100)</f>
        <v>0 </v>
      </c>
      <c r="L81" s="46"/>
    </row>
    <row r="82" spans="1:12" s="8" customFormat="1" ht="33" customHeight="1">
      <c r="A82" s="132" t="s">
        <v>106</v>
      </c>
      <c r="B82" s="130">
        <f>B83</f>
        <v>0</v>
      </c>
      <c r="C82" s="130">
        <f>C83</f>
        <v>0</v>
      </c>
      <c r="D82" s="109" t="str">
        <f t="shared" si="10"/>
        <v>0 </v>
      </c>
      <c r="E82" s="130"/>
      <c r="F82" s="135"/>
      <c r="G82" s="109" t="str">
        <f t="shared" si="11"/>
        <v>0 </v>
      </c>
      <c r="H82" s="135">
        <v>0</v>
      </c>
      <c r="I82" s="135"/>
      <c r="J82" s="120"/>
      <c r="K82" s="109" t="str">
        <f t="shared" si="12"/>
        <v>0 </v>
      </c>
      <c r="L82" s="46"/>
    </row>
    <row r="83" spans="1:12" s="8" customFormat="1" ht="33" customHeight="1">
      <c r="A83" s="97" t="s">
        <v>112</v>
      </c>
      <c r="B83" s="98">
        <v>0</v>
      </c>
      <c r="C83" s="98">
        <v>0</v>
      </c>
      <c r="D83" s="109"/>
      <c r="E83" s="98">
        <v>0</v>
      </c>
      <c r="F83" s="99">
        <v>0</v>
      </c>
      <c r="G83" s="109"/>
      <c r="H83" s="99">
        <v>0</v>
      </c>
      <c r="I83" s="99"/>
      <c r="J83" s="100"/>
      <c r="K83" s="109"/>
      <c r="L83" s="46"/>
    </row>
    <row r="84" spans="1:12" s="8" customFormat="1" ht="24.75" customHeight="1">
      <c r="A84" s="127" t="s">
        <v>49</v>
      </c>
      <c r="B84" s="130">
        <f>B85+B86+B89+B91+B92+B88</f>
        <v>49400</v>
      </c>
      <c r="C84" s="130">
        <f>C85+C86+C89+C91+C92+C88</f>
        <v>78371</v>
      </c>
      <c r="D84" s="109">
        <f t="shared" si="10"/>
        <v>158.64574898785423</v>
      </c>
      <c r="E84" s="128">
        <f>E85+E86+E89+E91+E92</f>
        <v>9</v>
      </c>
      <c r="F84" s="128">
        <f>F85+F86+F89+F91+F92</f>
        <v>6</v>
      </c>
      <c r="G84" s="109">
        <f t="shared" si="11"/>
        <v>66.66666666666666</v>
      </c>
      <c r="H84" s="128">
        <f>H85+H86+H89+H91+H92+H88</f>
        <v>49409</v>
      </c>
      <c r="I84" s="128">
        <f>I85+I86+I89+I91+I92+I88</f>
        <v>0</v>
      </c>
      <c r="J84" s="128">
        <f>J85+J86+J89+J91+J92+J88</f>
        <v>78377</v>
      </c>
      <c r="K84" s="109">
        <f t="shared" si="12"/>
        <v>158.62899471756157</v>
      </c>
      <c r="L84" s="46"/>
    </row>
    <row r="85" spans="1:12" s="8" customFormat="1" ht="24.75" customHeight="1">
      <c r="A85" s="97" t="s">
        <v>9</v>
      </c>
      <c r="B85" s="98">
        <v>13018</v>
      </c>
      <c r="C85" s="98">
        <v>18209</v>
      </c>
      <c r="D85" s="109">
        <f t="shared" si="10"/>
        <v>139.87555692118605</v>
      </c>
      <c r="E85" s="98">
        <v>0</v>
      </c>
      <c r="F85" s="99">
        <v>0</v>
      </c>
      <c r="G85" s="109" t="str">
        <f t="shared" si="11"/>
        <v>0 </v>
      </c>
      <c r="H85" s="99">
        <v>13018</v>
      </c>
      <c r="I85" s="99"/>
      <c r="J85" s="100">
        <f>C85+F85</f>
        <v>18209</v>
      </c>
      <c r="K85" s="109">
        <f t="shared" si="12"/>
        <v>139.87555692118605</v>
      </c>
      <c r="L85" s="46"/>
    </row>
    <row r="86" spans="1:12" s="8" customFormat="1" ht="25.5" customHeight="1">
      <c r="A86" s="97" t="s">
        <v>10</v>
      </c>
      <c r="B86" s="98">
        <v>30197</v>
      </c>
      <c r="C86" s="98">
        <v>53034</v>
      </c>
      <c r="D86" s="109">
        <f t="shared" si="10"/>
        <v>175.6267178858827</v>
      </c>
      <c r="E86" s="98">
        <v>0</v>
      </c>
      <c r="F86" s="99">
        <v>0</v>
      </c>
      <c r="G86" s="109" t="str">
        <f t="shared" si="11"/>
        <v>0 </v>
      </c>
      <c r="H86" s="99">
        <f>B86+E86</f>
        <v>30197</v>
      </c>
      <c r="I86" s="99"/>
      <c r="J86" s="100">
        <f>C86+F86</f>
        <v>53034</v>
      </c>
      <c r="K86" s="109">
        <f t="shared" si="12"/>
        <v>175.6267178858827</v>
      </c>
      <c r="L86" s="46"/>
    </row>
    <row r="87" spans="1:12" s="8" customFormat="1" ht="0.75" customHeight="1">
      <c r="A87" s="97" t="s">
        <v>21</v>
      </c>
      <c r="B87" s="98">
        <v>0</v>
      </c>
      <c r="C87" s="98"/>
      <c r="D87" s="109" t="str">
        <f t="shared" si="10"/>
        <v>0 </v>
      </c>
      <c r="E87" s="98"/>
      <c r="F87" s="99"/>
      <c r="G87" s="109" t="str">
        <f t="shared" si="11"/>
        <v>0 </v>
      </c>
      <c r="H87" s="99">
        <f>B87+E87</f>
        <v>0</v>
      </c>
      <c r="I87" s="99"/>
      <c r="J87" s="100">
        <f>C87+F87</f>
        <v>0</v>
      </c>
      <c r="K87" s="109" t="str">
        <f t="shared" si="12"/>
        <v>0 </v>
      </c>
      <c r="L87" s="46"/>
    </row>
    <row r="88" spans="1:12" s="8" customFormat="1" ht="41.25" customHeight="1">
      <c r="A88" s="97" t="s">
        <v>113</v>
      </c>
      <c r="B88" s="98">
        <v>3312</v>
      </c>
      <c r="C88" s="98">
        <v>3425</v>
      </c>
      <c r="D88" s="109">
        <f t="shared" si="10"/>
        <v>103.41183574879227</v>
      </c>
      <c r="E88" s="98">
        <v>0</v>
      </c>
      <c r="F88" s="99">
        <v>0</v>
      </c>
      <c r="G88" s="109" t="str">
        <f t="shared" si="11"/>
        <v>0 </v>
      </c>
      <c r="H88" s="99">
        <f>B88+E88</f>
        <v>3312</v>
      </c>
      <c r="I88" s="99"/>
      <c r="J88" s="100">
        <f>C88+F88</f>
        <v>3425</v>
      </c>
      <c r="K88" s="109">
        <f t="shared" si="12"/>
        <v>103.41183574879227</v>
      </c>
      <c r="L88" s="46"/>
    </row>
    <row r="89" spans="1:12" s="8" customFormat="1" ht="54.75" customHeight="1">
      <c r="A89" s="97" t="s">
        <v>96</v>
      </c>
      <c r="B89" s="98">
        <v>14</v>
      </c>
      <c r="C89" s="98">
        <v>33</v>
      </c>
      <c r="D89" s="109">
        <f t="shared" si="10"/>
        <v>235.71428571428572</v>
      </c>
      <c r="E89" s="98">
        <v>5</v>
      </c>
      <c r="F89" s="99">
        <v>2</v>
      </c>
      <c r="G89" s="109">
        <f t="shared" si="11"/>
        <v>40</v>
      </c>
      <c r="H89" s="99">
        <f aca="true" t="shared" si="13" ref="H89:H94">B89+E89</f>
        <v>19</v>
      </c>
      <c r="I89" s="99"/>
      <c r="J89" s="100">
        <f>C89+F89-I89</f>
        <v>35</v>
      </c>
      <c r="K89" s="109">
        <f t="shared" si="12"/>
        <v>184.21052631578948</v>
      </c>
      <c r="L89" s="46"/>
    </row>
    <row r="90" spans="1:12" s="8" customFormat="1" ht="0.75" customHeight="1" hidden="1">
      <c r="A90" s="97" t="s">
        <v>39</v>
      </c>
      <c r="B90" s="98">
        <v>0</v>
      </c>
      <c r="C90" s="98"/>
      <c r="D90" s="109" t="str">
        <f t="shared" si="10"/>
        <v>0 </v>
      </c>
      <c r="E90" s="98"/>
      <c r="F90" s="99"/>
      <c r="G90" s="109" t="str">
        <f t="shared" si="11"/>
        <v>0 </v>
      </c>
      <c r="H90" s="99">
        <f t="shared" si="13"/>
        <v>0</v>
      </c>
      <c r="I90" s="99"/>
      <c r="J90" s="100">
        <f>C90+F90</f>
        <v>0</v>
      </c>
      <c r="K90" s="109" t="str">
        <f t="shared" si="12"/>
        <v>0 </v>
      </c>
      <c r="L90" s="46"/>
    </row>
    <row r="91" spans="1:12" s="8" customFormat="1" ht="38.25" customHeight="1">
      <c r="A91" s="97" t="s">
        <v>20</v>
      </c>
      <c r="B91" s="98">
        <v>37</v>
      </c>
      <c r="C91" s="98">
        <v>44</v>
      </c>
      <c r="D91" s="109">
        <f t="shared" si="10"/>
        <v>118.91891891891892</v>
      </c>
      <c r="E91" s="98">
        <v>4</v>
      </c>
      <c r="F91" s="99">
        <v>4</v>
      </c>
      <c r="G91" s="109">
        <f t="shared" si="11"/>
        <v>100</v>
      </c>
      <c r="H91" s="99">
        <f t="shared" si="13"/>
        <v>41</v>
      </c>
      <c r="I91" s="99"/>
      <c r="J91" s="100">
        <f>C91+F91-I91</f>
        <v>48</v>
      </c>
      <c r="K91" s="109">
        <f t="shared" si="12"/>
        <v>117.07317073170731</v>
      </c>
      <c r="L91" s="46"/>
    </row>
    <row r="92" spans="1:12" s="8" customFormat="1" ht="37.5" customHeight="1">
      <c r="A92" s="97" t="s">
        <v>29</v>
      </c>
      <c r="B92" s="98">
        <v>2822</v>
      </c>
      <c r="C92" s="98">
        <v>3626</v>
      </c>
      <c r="D92" s="109">
        <f t="shared" si="10"/>
        <v>128.4904323175053</v>
      </c>
      <c r="E92" s="98">
        <v>0</v>
      </c>
      <c r="F92" s="99">
        <v>0</v>
      </c>
      <c r="G92" s="109" t="str">
        <f t="shared" si="11"/>
        <v>0 </v>
      </c>
      <c r="H92" s="99">
        <f t="shared" si="13"/>
        <v>2822</v>
      </c>
      <c r="I92" s="99"/>
      <c r="J92" s="100">
        <f>C92+F92</f>
        <v>3626</v>
      </c>
      <c r="K92" s="109">
        <f t="shared" si="12"/>
        <v>128.4904323175053</v>
      </c>
      <c r="L92" s="46"/>
    </row>
    <row r="93" spans="1:12" s="8" customFormat="1" ht="33.75" customHeight="1">
      <c r="A93" s="127" t="s">
        <v>97</v>
      </c>
      <c r="B93" s="128">
        <f>B94+B95+B96</f>
        <v>12384</v>
      </c>
      <c r="C93" s="128">
        <f>C94+C95+C96</f>
        <v>13489</v>
      </c>
      <c r="D93" s="109">
        <f t="shared" si="10"/>
        <v>108.92280361757105</v>
      </c>
      <c r="E93" s="128">
        <f>E94+E95+E96</f>
        <v>0</v>
      </c>
      <c r="F93" s="128">
        <f>F94+F95+F96</f>
        <v>0</v>
      </c>
      <c r="G93" s="109" t="str">
        <f t="shared" si="11"/>
        <v>0 </v>
      </c>
      <c r="H93" s="128">
        <f>H94+H95+H96</f>
        <v>12384</v>
      </c>
      <c r="I93" s="128">
        <f>I94+I95+I96</f>
        <v>0</v>
      </c>
      <c r="J93" s="128">
        <f>J94+J95+J96</f>
        <v>13489</v>
      </c>
      <c r="K93" s="109">
        <f t="shared" si="12"/>
        <v>108.92280361757105</v>
      </c>
      <c r="L93" s="46"/>
    </row>
    <row r="94" spans="1:12" s="8" customFormat="1" ht="24.75" customHeight="1">
      <c r="A94" s="97" t="s">
        <v>11</v>
      </c>
      <c r="B94" s="98">
        <v>9785</v>
      </c>
      <c r="C94" s="98">
        <v>10612</v>
      </c>
      <c r="D94" s="109">
        <f t="shared" si="10"/>
        <v>108.45171180378131</v>
      </c>
      <c r="E94" s="98">
        <v>0</v>
      </c>
      <c r="F94" s="99">
        <v>0</v>
      </c>
      <c r="G94" s="109" t="str">
        <f t="shared" si="11"/>
        <v>0 </v>
      </c>
      <c r="H94" s="99">
        <f t="shared" si="13"/>
        <v>9785</v>
      </c>
      <c r="I94" s="99"/>
      <c r="J94" s="100">
        <f>C94+F94-I94</f>
        <v>10612</v>
      </c>
      <c r="K94" s="109">
        <f t="shared" si="12"/>
        <v>108.45171180378131</v>
      </c>
      <c r="L94" s="46"/>
    </row>
    <row r="95" spans="1:12" s="8" customFormat="1" ht="21.75" customHeight="1" hidden="1">
      <c r="A95" s="97" t="s">
        <v>12</v>
      </c>
      <c r="B95" s="98"/>
      <c r="C95" s="98">
        <v>0</v>
      </c>
      <c r="D95" s="109" t="str">
        <f t="shared" si="10"/>
        <v>0 </v>
      </c>
      <c r="E95" s="98">
        <v>0</v>
      </c>
      <c r="F95" s="99">
        <v>0</v>
      </c>
      <c r="G95" s="109" t="str">
        <f t="shared" si="11"/>
        <v>0 </v>
      </c>
      <c r="H95" s="99">
        <f>B95+E95</f>
        <v>0</v>
      </c>
      <c r="I95" s="99"/>
      <c r="J95" s="100">
        <f>C95+F95</f>
        <v>0</v>
      </c>
      <c r="K95" s="109" t="str">
        <f t="shared" si="12"/>
        <v>0 </v>
      </c>
      <c r="L95" s="46"/>
    </row>
    <row r="96" spans="1:12" s="8" customFormat="1" ht="46.5" customHeight="1">
      <c r="A96" s="97" t="s">
        <v>73</v>
      </c>
      <c r="B96" s="98">
        <v>2599</v>
      </c>
      <c r="C96" s="98">
        <v>2877</v>
      </c>
      <c r="D96" s="109">
        <f t="shared" si="10"/>
        <v>110.6964217006541</v>
      </c>
      <c r="E96" s="98">
        <v>0</v>
      </c>
      <c r="F96" s="99">
        <v>0</v>
      </c>
      <c r="G96" s="109" t="str">
        <f t="shared" si="11"/>
        <v>0 </v>
      </c>
      <c r="H96" s="99">
        <f>B96+E96</f>
        <v>2599</v>
      </c>
      <c r="I96" s="99"/>
      <c r="J96" s="100">
        <f>C96+F96</f>
        <v>2877</v>
      </c>
      <c r="K96" s="109">
        <f t="shared" si="12"/>
        <v>110.6964217006541</v>
      </c>
      <c r="L96" s="46"/>
    </row>
    <row r="97" spans="1:12" s="8" customFormat="1" ht="27" customHeight="1">
      <c r="A97" s="127" t="s">
        <v>84</v>
      </c>
      <c r="B97" s="128">
        <f>B98+B99+B100+B101</f>
        <v>0</v>
      </c>
      <c r="C97" s="128">
        <f>C98+C99+C100+C101</f>
        <v>0</v>
      </c>
      <c r="D97" s="109" t="str">
        <f t="shared" si="10"/>
        <v>0 </v>
      </c>
      <c r="E97" s="128">
        <f>E98+E99+E100+E101</f>
        <v>0</v>
      </c>
      <c r="F97" s="128">
        <f>F98+F99+F100+F101</f>
        <v>0</v>
      </c>
      <c r="G97" s="109" t="str">
        <f t="shared" si="11"/>
        <v>0 </v>
      </c>
      <c r="H97" s="128">
        <f>H98+H99+H100+H101</f>
        <v>0</v>
      </c>
      <c r="I97" s="128"/>
      <c r="J97" s="128">
        <f>J98+J99+J100+J101</f>
        <v>0</v>
      </c>
      <c r="K97" s="109" t="str">
        <f t="shared" si="12"/>
        <v>0 </v>
      </c>
      <c r="L97" s="46"/>
    </row>
    <row r="98" spans="1:12" s="8" customFormat="1" ht="29.25" customHeight="1" hidden="1">
      <c r="A98" s="97" t="s">
        <v>7</v>
      </c>
      <c r="B98" s="98"/>
      <c r="C98" s="98">
        <v>0</v>
      </c>
      <c r="D98" s="109" t="str">
        <f t="shared" si="10"/>
        <v>0 </v>
      </c>
      <c r="E98" s="98">
        <v>0</v>
      </c>
      <c r="F98" s="99">
        <v>0</v>
      </c>
      <c r="G98" s="109" t="str">
        <f t="shared" si="11"/>
        <v>0 </v>
      </c>
      <c r="H98" s="99">
        <f>B98+E98</f>
        <v>0</v>
      </c>
      <c r="I98" s="99"/>
      <c r="J98" s="99">
        <f>C98+F98</f>
        <v>0</v>
      </c>
      <c r="K98" s="109" t="str">
        <f t="shared" si="12"/>
        <v>0 </v>
      </c>
      <c r="L98" s="46"/>
    </row>
    <row r="99" spans="1:12" s="8" customFormat="1" ht="26.25" customHeight="1" hidden="1">
      <c r="A99" s="97" t="s">
        <v>25</v>
      </c>
      <c r="B99" s="98">
        <v>0</v>
      </c>
      <c r="C99" s="98">
        <v>0</v>
      </c>
      <c r="D99" s="109" t="str">
        <f t="shared" si="10"/>
        <v>0 </v>
      </c>
      <c r="E99" s="98">
        <v>0</v>
      </c>
      <c r="F99" s="99">
        <v>0</v>
      </c>
      <c r="G99" s="109" t="str">
        <f t="shared" si="11"/>
        <v>0 </v>
      </c>
      <c r="H99" s="99">
        <f>B99+E99</f>
        <v>0</v>
      </c>
      <c r="I99" s="99"/>
      <c r="J99" s="99">
        <f>C99+F99</f>
        <v>0</v>
      </c>
      <c r="K99" s="109" t="str">
        <f t="shared" si="12"/>
        <v>0 </v>
      </c>
      <c r="L99" s="46"/>
    </row>
    <row r="100" spans="1:12" s="8" customFormat="1" ht="37.5" customHeight="1" hidden="1">
      <c r="A100" s="97" t="s">
        <v>44</v>
      </c>
      <c r="B100" s="98"/>
      <c r="C100" s="98">
        <v>0</v>
      </c>
      <c r="D100" s="109" t="str">
        <f t="shared" si="10"/>
        <v>0 </v>
      </c>
      <c r="E100" s="98">
        <v>0</v>
      </c>
      <c r="F100" s="99">
        <v>0</v>
      </c>
      <c r="G100" s="109" t="str">
        <f t="shared" si="11"/>
        <v>0 </v>
      </c>
      <c r="H100" s="99">
        <f>B100+E100</f>
        <v>0</v>
      </c>
      <c r="I100" s="99"/>
      <c r="J100" s="99">
        <f>C100+F100</f>
        <v>0</v>
      </c>
      <c r="K100" s="109" t="str">
        <f t="shared" si="12"/>
        <v>0 </v>
      </c>
      <c r="L100" s="46"/>
    </row>
    <row r="101" spans="1:12" s="8" customFormat="1" ht="39.75" customHeight="1">
      <c r="A101" s="97" t="s">
        <v>81</v>
      </c>
      <c r="B101" s="98">
        <v>0</v>
      </c>
      <c r="C101" s="98">
        <v>0</v>
      </c>
      <c r="D101" s="109" t="str">
        <f t="shared" si="10"/>
        <v>0 </v>
      </c>
      <c r="E101" s="98">
        <v>0</v>
      </c>
      <c r="F101" s="99">
        <v>0</v>
      </c>
      <c r="G101" s="109" t="str">
        <f t="shared" si="11"/>
        <v>0 </v>
      </c>
      <c r="H101" s="99">
        <f>B101+E101</f>
        <v>0</v>
      </c>
      <c r="I101" s="99"/>
      <c r="J101" s="99">
        <v>0</v>
      </c>
      <c r="K101" s="109" t="str">
        <f t="shared" si="12"/>
        <v>0 </v>
      </c>
      <c r="L101" s="46"/>
    </row>
    <row r="102" spans="1:12" s="8" customFormat="1" ht="24.75" customHeight="1">
      <c r="A102" s="127" t="s">
        <v>50</v>
      </c>
      <c r="B102" s="128">
        <f>B103+B104+B105+B106+B107</f>
        <v>34617</v>
      </c>
      <c r="C102" s="128">
        <f>C103+C104+C105+C106+C107</f>
        <v>31254</v>
      </c>
      <c r="D102" s="109">
        <f t="shared" si="10"/>
        <v>90.28512002773203</v>
      </c>
      <c r="E102" s="128">
        <f>E103+E104+E105+E106+E107</f>
        <v>0</v>
      </c>
      <c r="F102" s="128">
        <v>0</v>
      </c>
      <c r="G102" s="109" t="str">
        <f t="shared" si="11"/>
        <v>0 </v>
      </c>
      <c r="H102" s="128">
        <f>H103+H104+H105+H106+H107</f>
        <v>34617</v>
      </c>
      <c r="I102" s="128">
        <f>I103+I104+I105+I106+I107</f>
        <v>0</v>
      </c>
      <c r="J102" s="128">
        <f>J103+J104+J105+J106+J107</f>
        <v>31254</v>
      </c>
      <c r="K102" s="109">
        <f t="shared" si="12"/>
        <v>90.28512002773203</v>
      </c>
      <c r="L102" s="46"/>
    </row>
    <row r="103" spans="1:12" s="8" customFormat="1" ht="21" customHeight="1">
      <c r="A103" s="97" t="s">
        <v>13</v>
      </c>
      <c r="B103" s="98">
        <v>2027</v>
      </c>
      <c r="C103" s="98">
        <v>2063</v>
      </c>
      <c r="D103" s="109">
        <f t="shared" si="10"/>
        <v>101.77602368031573</v>
      </c>
      <c r="E103" s="98">
        <v>0</v>
      </c>
      <c r="F103" s="99">
        <v>0</v>
      </c>
      <c r="G103" s="109" t="str">
        <f t="shared" si="11"/>
        <v>0 </v>
      </c>
      <c r="H103" s="99">
        <v>2027</v>
      </c>
      <c r="I103" s="99"/>
      <c r="J103" s="100">
        <f>C103+F103</f>
        <v>2063</v>
      </c>
      <c r="K103" s="109">
        <f t="shared" si="12"/>
        <v>101.77602368031573</v>
      </c>
      <c r="L103" s="46"/>
    </row>
    <row r="104" spans="1:12" s="8" customFormat="1" ht="36" customHeight="1">
      <c r="A104" s="97" t="s">
        <v>33</v>
      </c>
      <c r="B104" s="98">
        <v>9563</v>
      </c>
      <c r="C104" s="98">
        <v>10396</v>
      </c>
      <c r="D104" s="109">
        <f t="shared" si="10"/>
        <v>108.71065565199206</v>
      </c>
      <c r="E104" s="98">
        <v>0</v>
      </c>
      <c r="F104" s="99">
        <v>0</v>
      </c>
      <c r="G104" s="109" t="str">
        <f t="shared" si="11"/>
        <v>0 </v>
      </c>
      <c r="H104" s="99">
        <f>B104+E104</f>
        <v>9563</v>
      </c>
      <c r="I104" s="99"/>
      <c r="J104" s="100">
        <f>C104+F104</f>
        <v>10396</v>
      </c>
      <c r="K104" s="109">
        <f t="shared" si="12"/>
        <v>108.71065565199206</v>
      </c>
      <c r="L104" s="46"/>
    </row>
    <row r="105" spans="1:12" s="8" customFormat="1" ht="36" customHeight="1">
      <c r="A105" s="97" t="s">
        <v>31</v>
      </c>
      <c r="B105" s="98">
        <v>13329</v>
      </c>
      <c r="C105" s="98">
        <v>15758</v>
      </c>
      <c r="D105" s="109">
        <f t="shared" si="10"/>
        <v>118.22342261234901</v>
      </c>
      <c r="E105" s="98">
        <v>0</v>
      </c>
      <c r="F105" s="99">
        <v>0</v>
      </c>
      <c r="G105" s="109" t="str">
        <f t="shared" si="11"/>
        <v>0 </v>
      </c>
      <c r="H105" s="99">
        <f>B105+E105</f>
        <v>13329</v>
      </c>
      <c r="I105" s="99"/>
      <c r="J105" s="100">
        <f>C105+F105</f>
        <v>15758</v>
      </c>
      <c r="K105" s="109">
        <f t="shared" si="12"/>
        <v>118.22342261234901</v>
      </c>
      <c r="L105" s="46"/>
    </row>
    <row r="106" spans="1:12" s="8" customFormat="1" ht="21" customHeight="1">
      <c r="A106" s="97" t="s">
        <v>58</v>
      </c>
      <c r="B106" s="98">
        <v>8454</v>
      </c>
      <c r="C106" s="98">
        <v>1588</v>
      </c>
      <c r="D106" s="109">
        <f t="shared" si="10"/>
        <v>18.784007570380883</v>
      </c>
      <c r="E106" s="98">
        <v>0</v>
      </c>
      <c r="F106" s="99">
        <v>0</v>
      </c>
      <c r="G106" s="109" t="str">
        <f t="shared" si="11"/>
        <v>0 </v>
      </c>
      <c r="H106" s="99">
        <f>B106+E106</f>
        <v>8454</v>
      </c>
      <c r="I106" s="99"/>
      <c r="J106" s="100">
        <f>C106+F106</f>
        <v>1588</v>
      </c>
      <c r="K106" s="109">
        <f t="shared" si="12"/>
        <v>18.784007570380883</v>
      </c>
      <c r="L106" s="46"/>
    </row>
    <row r="107" spans="1:12" s="8" customFormat="1" ht="35.25" customHeight="1">
      <c r="A107" s="97" t="s">
        <v>32</v>
      </c>
      <c r="B107" s="98">
        <v>1244</v>
      </c>
      <c r="C107" s="131">
        <v>1449</v>
      </c>
      <c r="D107" s="109">
        <f t="shared" si="10"/>
        <v>116.4790996784566</v>
      </c>
      <c r="E107" s="98">
        <v>0</v>
      </c>
      <c r="F107" s="99">
        <v>0</v>
      </c>
      <c r="G107" s="109" t="str">
        <f t="shared" si="11"/>
        <v>0 </v>
      </c>
      <c r="H107" s="99">
        <f>B107+E107</f>
        <v>1244</v>
      </c>
      <c r="I107" s="99"/>
      <c r="J107" s="100">
        <f>C107+F107</f>
        <v>1449</v>
      </c>
      <c r="K107" s="109">
        <f t="shared" si="12"/>
        <v>116.4790996784566</v>
      </c>
      <c r="L107" s="46"/>
    </row>
    <row r="108" spans="1:14" s="8" customFormat="1" ht="34.5" customHeight="1">
      <c r="A108" s="132" t="s">
        <v>59</v>
      </c>
      <c r="B108" s="130">
        <f>B109+B110+B111+B116+B117</f>
        <v>3115</v>
      </c>
      <c r="C108" s="130">
        <f>C109+C110+C111+C116+C117</f>
        <v>3802</v>
      </c>
      <c r="D108" s="109">
        <f t="shared" si="10"/>
        <v>122.0545746388443</v>
      </c>
      <c r="E108" s="130">
        <f>E109+E110+E111+E116</f>
        <v>0</v>
      </c>
      <c r="F108" s="130">
        <f>F109+F110+F111+F116</f>
        <v>0</v>
      </c>
      <c r="G108" s="109" t="str">
        <f t="shared" si="11"/>
        <v>0 </v>
      </c>
      <c r="H108" s="133">
        <f>H109+H110+H111+H116+H117</f>
        <v>3115</v>
      </c>
      <c r="I108" s="133">
        <f>I109+I110+I111+I116+I117</f>
        <v>0</v>
      </c>
      <c r="J108" s="133">
        <f>J109+J110+J111+J116+J117</f>
        <v>3802</v>
      </c>
      <c r="K108" s="109">
        <f t="shared" si="12"/>
        <v>122.0545746388443</v>
      </c>
      <c r="L108" s="46"/>
      <c r="N108" s="21"/>
    </row>
    <row r="109" spans="1:12" s="8" customFormat="1" ht="22.5" customHeight="1">
      <c r="A109" s="97" t="s">
        <v>60</v>
      </c>
      <c r="B109" s="98">
        <v>1953</v>
      </c>
      <c r="C109" s="131">
        <v>2070</v>
      </c>
      <c r="D109" s="109">
        <f t="shared" si="10"/>
        <v>105.99078341013825</v>
      </c>
      <c r="E109" s="98">
        <v>0</v>
      </c>
      <c r="F109" s="99">
        <v>0</v>
      </c>
      <c r="G109" s="109" t="str">
        <f t="shared" si="11"/>
        <v>0 </v>
      </c>
      <c r="H109" s="99">
        <f>B109+E109</f>
        <v>1953</v>
      </c>
      <c r="I109" s="99"/>
      <c r="J109" s="100">
        <f>C109+F109</f>
        <v>2070</v>
      </c>
      <c r="K109" s="109">
        <f t="shared" si="12"/>
        <v>105.99078341013825</v>
      </c>
      <c r="L109" s="46"/>
    </row>
    <row r="110" spans="1:12" s="8" customFormat="1" ht="22.5" customHeight="1">
      <c r="A110" s="97" t="s">
        <v>61</v>
      </c>
      <c r="B110" s="98">
        <v>1134</v>
      </c>
      <c r="C110" s="131">
        <v>1701</v>
      </c>
      <c r="D110" s="109">
        <f t="shared" si="10"/>
        <v>150</v>
      </c>
      <c r="E110" s="98">
        <v>0</v>
      </c>
      <c r="F110" s="99">
        <v>0</v>
      </c>
      <c r="G110" s="109" t="str">
        <f t="shared" si="11"/>
        <v>0 </v>
      </c>
      <c r="H110" s="99">
        <f>B110+E110</f>
        <v>1134</v>
      </c>
      <c r="I110" s="99"/>
      <c r="J110" s="100">
        <f>C110+F110</f>
        <v>1701</v>
      </c>
      <c r="K110" s="109">
        <f t="shared" si="12"/>
        <v>150</v>
      </c>
      <c r="L110" s="46"/>
    </row>
    <row r="111" spans="1:12" s="8" customFormat="1" ht="54.75" customHeight="1" hidden="1">
      <c r="A111" s="97" t="s">
        <v>77</v>
      </c>
      <c r="B111" s="98">
        <v>0</v>
      </c>
      <c r="C111" s="131"/>
      <c r="D111" s="109" t="str">
        <f t="shared" si="10"/>
        <v>0 </v>
      </c>
      <c r="E111" s="98">
        <v>0</v>
      </c>
      <c r="F111" s="99">
        <v>0</v>
      </c>
      <c r="G111" s="109" t="str">
        <f t="shared" si="11"/>
        <v>0 </v>
      </c>
      <c r="H111" s="99">
        <f aca="true" t="shared" si="14" ref="H111:H117">B111+E111</f>
        <v>0</v>
      </c>
      <c r="I111" s="99"/>
      <c r="J111" s="100">
        <f aca="true" t="shared" si="15" ref="J111:J117">C111+F111</f>
        <v>0</v>
      </c>
      <c r="K111" s="109" t="str">
        <f t="shared" si="12"/>
        <v>0 </v>
      </c>
      <c r="L111" s="46"/>
    </row>
    <row r="112" spans="1:12" s="8" customFormat="1" ht="33" customHeight="1" hidden="1">
      <c r="A112" s="132" t="s">
        <v>65</v>
      </c>
      <c r="B112" s="130">
        <f>B113+B114</f>
        <v>0</v>
      </c>
      <c r="C112" s="133"/>
      <c r="D112" s="109" t="str">
        <f t="shared" si="10"/>
        <v>0 </v>
      </c>
      <c r="E112" s="130">
        <f>E113+E114</f>
        <v>0</v>
      </c>
      <c r="F112" s="133">
        <f>F113+F114</f>
        <v>0</v>
      </c>
      <c r="G112" s="109" t="str">
        <f t="shared" si="11"/>
        <v>0 </v>
      </c>
      <c r="H112" s="99">
        <f t="shared" si="14"/>
        <v>0</v>
      </c>
      <c r="I112" s="133"/>
      <c r="J112" s="100">
        <f t="shared" si="15"/>
        <v>0</v>
      </c>
      <c r="K112" s="109" t="str">
        <f t="shared" si="12"/>
        <v>0 </v>
      </c>
      <c r="L112" s="46"/>
    </row>
    <row r="113" spans="1:12" s="8" customFormat="1" ht="26.25" customHeight="1" hidden="1">
      <c r="A113" s="97" t="s">
        <v>66</v>
      </c>
      <c r="B113" s="98"/>
      <c r="C113" s="131"/>
      <c r="D113" s="109" t="str">
        <f t="shared" si="10"/>
        <v>0 </v>
      </c>
      <c r="E113" s="98">
        <v>0</v>
      </c>
      <c r="F113" s="99">
        <v>0</v>
      </c>
      <c r="G113" s="109" t="str">
        <f t="shared" si="11"/>
        <v>0 </v>
      </c>
      <c r="H113" s="99">
        <f t="shared" si="14"/>
        <v>0</v>
      </c>
      <c r="I113" s="99"/>
      <c r="J113" s="100">
        <f t="shared" si="15"/>
        <v>0</v>
      </c>
      <c r="K113" s="109" t="str">
        <f t="shared" si="12"/>
        <v>0 </v>
      </c>
      <c r="L113" s="46"/>
    </row>
    <row r="114" spans="1:12" s="8" customFormat="1" ht="27" customHeight="1" hidden="1">
      <c r="A114" s="97" t="s">
        <v>67</v>
      </c>
      <c r="B114" s="98">
        <v>0</v>
      </c>
      <c r="C114" s="131"/>
      <c r="D114" s="109" t="str">
        <f t="shared" si="10"/>
        <v>0 </v>
      </c>
      <c r="E114" s="98">
        <v>0</v>
      </c>
      <c r="F114" s="99">
        <v>0</v>
      </c>
      <c r="G114" s="109" t="str">
        <f t="shared" si="11"/>
        <v>0 </v>
      </c>
      <c r="H114" s="99">
        <f t="shared" si="14"/>
        <v>0</v>
      </c>
      <c r="I114" s="99"/>
      <c r="J114" s="100">
        <f t="shared" si="15"/>
        <v>0</v>
      </c>
      <c r="K114" s="109" t="str">
        <f t="shared" si="12"/>
        <v>0 </v>
      </c>
      <c r="L114" s="46"/>
    </row>
    <row r="115" spans="1:12" s="8" customFormat="1" ht="27" customHeight="1" hidden="1">
      <c r="A115" s="97" t="s">
        <v>68</v>
      </c>
      <c r="B115" s="98">
        <v>0</v>
      </c>
      <c r="C115" s="131"/>
      <c r="D115" s="109" t="str">
        <f t="shared" si="10"/>
        <v>0 </v>
      </c>
      <c r="E115" s="98">
        <v>0</v>
      </c>
      <c r="F115" s="99">
        <v>0</v>
      </c>
      <c r="G115" s="109" t="str">
        <f t="shared" si="11"/>
        <v>0 </v>
      </c>
      <c r="H115" s="99">
        <f t="shared" si="14"/>
        <v>0</v>
      </c>
      <c r="I115" s="99"/>
      <c r="J115" s="100">
        <f t="shared" si="15"/>
        <v>0</v>
      </c>
      <c r="K115" s="109" t="str">
        <f t="shared" si="12"/>
        <v>0 </v>
      </c>
      <c r="L115" s="46"/>
    </row>
    <row r="116" spans="1:12" s="8" customFormat="1" ht="30.75" customHeight="1" hidden="1">
      <c r="A116" s="97" t="s">
        <v>77</v>
      </c>
      <c r="B116" s="98"/>
      <c r="C116" s="131">
        <v>0</v>
      </c>
      <c r="D116" s="109" t="str">
        <f t="shared" si="10"/>
        <v>0 </v>
      </c>
      <c r="E116" s="98">
        <v>0</v>
      </c>
      <c r="F116" s="99">
        <v>0</v>
      </c>
      <c r="G116" s="109" t="str">
        <f t="shared" si="11"/>
        <v>0 </v>
      </c>
      <c r="H116" s="99">
        <f t="shared" si="14"/>
        <v>0</v>
      </c>
      <c r="I116" s="99"/>
      <c r="J116" s="100">
        <f t="shared" si="15"/>
        <v>0</v>
      </c>
      <c r="K116" s="109" t="str">
        <f t="shared" si="12"/>
        <v>0 </v>
      </c>
      <c r="L116" s="46"/>
    </row>
    <row r="117" spans="1:12" s="8" customFormat="1" ht="30.75" customHeight="1">
      <c r="A117" s="97" t="s">
        <v>119</v>
      </c>
      <c r="B117" s="98">
        <v>28</v>
      </c>
      <c r="C117" s="131">
        <v>31</v>
      </c>
      <c r="D117" s="109">
        <f t="shared" si="10"/>
        <v>110.71428571428572</v>
      </c>
      <c r="E117" s="98">
        <v>0</v>
      </c>
      <c r="F117" s="99">
        <v>0</v>
      </c>
      <c r="G117" s="109" t="str">
        <f t="shared" si="11"/>
        <v>0 </v>
      </c>
      <c r="H117" s="99">
        <f t="shared" si="14"/>
        <v>28</v>
      </c>
      <c r="I117" s="99"/>
      <c r="J117" s="100">
        <f t="shared" si="15"/>
        <v>31</v>
      </c>
      <c r="K117" s="109"/>
      <c r="L117" s="46"/>
    </row>
    <row r="118" spans="1:12" s="8" customFormat="1" ht="35.25" customHeight="1">
      <c r="A118" s="132" t="s">
        <v>65</v>
      </c>
      <c r="B118" s="128">
        <f>B119+B121</f>
        <v>255</v>
      </c>
      <c r="C118" s="128">
        <f>C119+C121</f>
        <v>322</v>
      </c>
      <c r="D118" s="109">
        <f t="shared" si="10"/>
        <v>126.27450980392156</v>
      </c>
      <c r="E118" s="128">
        <f>E120+E119</f>
        <v>0</v>
      </c>
      <c r="F118" s="128">
        <f>F120+F119+F121</f>
        <v>0</v>
      </c>
      <c r="G118" s="109" t="str">
        <f t="shared" si="11"/>
        <v>0 </v>
      </c>
      <c r="H118" s="128">
        <f>H119+H121</f>
        <v>255</v>
      </c>
      <c r="I118" s="128">
        <f>I120+I119+I121</f>
        <v>0</v>
      </c>
      <c r="J118" s="128">
        <f>J120+J119+J121</f>
        <v>322</v>
      </c>
      <c r="K118" s="109">
        <f aca="true" t="shared" si="16" ref="K118:K128">IF(H118=0,"0 ",J118/H118*100)</f>
        <v>126.27450980392156</v>
      </c>
      <c r="L118" s="46"/>
    </row>
    <row r="119" spans="1:12" s="8" customFormat="1" ht="34.5" customHeight="1">
      <c r="A119" s="97" t="s">
        <v>66</v>
      </c>
      <c r="B119" s="129">
        <v>0</v>
      </c>
      <c r="C119" s="129">
        <v>0</v>
      </c>
      <c r="D119" s="109" t="str">
        <f t="shared" si="10"/>
        <v>0 </v>
      </c>
      <c r="E119" s="129">
        <v>0</v>
      </c>
      <c r="F119" s="129">
        <v>0</v>
      </c>
      <c r="G119" s="109" t="str">
        <f t="shared" si="11"/>
        <v>0 </v>
      </c>
      <c r="H119" s="99">
        <f>B119+E119</f>
        <v>0</v>
      </c>
      <c r="I119" s="99"/>
      <c r="J119" s="100">
        <f>C119+F119</f>
        <v>0</v>
      </c>
      <c r="K119" s="109" t="str">
        <f t="shared" si="16"/>
        <v>0 </v>
      </c>
      <c r="L119" s="46"/>
    </row>
    <row r="120" spans="1:12" s="8" customFormat="1" ht="54.75" customHeight="1" hidden="1">
      <c r="A120" s="97" t="s">
        <v>67</v>
      </c>
      <c r="B120" s="98"/>
      <c r="C120" s="131">
        <v>0</v>
      </c>
      <c r="D120" s="109" t="str">
        <f t="shared" si="10"/>
        <v>0 </v>
      </c>
      <c r="E120" s="98">
        <v>0</v>
      </c>
      <c r="F120" s="99">
        <v>0</v>
      </c>
      <c r="G120" s="109" t="str">
        <f t="shared" si="11"/>
        <v>0 </v>
      </c>
      <c r="H120" s="99">
        <f>B120+E120</f>
        <v>0</v>
      </c>
      <c r="I120" s="99"/>
      <c r="J120" s="100">
        <f>C120+F120</f>
        <v>0</v>
      </c>
      <c r="K120" s="109" t="str">
        <f t="shared" si="16"/>
        <v>0 </v>
      </c>
      <c r="L120" s="46"/>
    </row>
    <row r="121" spans="1:12" s="8" customFormat="1" ht="38.25" customHeight="1">
      <c r="A121" s="97" t="s">
        <v>67</v>
      </c>
      <c r="B121" s="98">
        <v>255</v>
      </c>
      <c r="C121" s="131">
        <v>322</v>
      </c>
      <c r="D121" s="109">
        <f t="shared" si="10"/>
        <v>126.27450980392156</v>
      </c>
      <c r="E121" s="98">
        <v>0</v>
      </c>
      <c r="F121" s="99">
        <v>0</v>
      </c>
      <c r="G121" s="109" t="str">
        <f t="shared" si="11"/>
        <v>0 </v>
      </c>
      <c r="H121" s="99">
        <f>B121+E121</f>
        <v>255</v>
      </c>
      <c r="I121" s="99"/>
      <c r="J121" s="100">
        <f>C121+F121</f>
        <v>322</v>
      </c>
      <c r="K121" s="109">
        <f t="shared" si="16"/>
        <v>126.27450980392156</v>
      </c>
      <c r="L121" s="46"/>
    </row>
    <row r="122" spans="1:12" s="13" customFormat="1" ht="52.5" customHeight="1" hidden="1">
      <c r="A122" s="132" t="s">
        <v>98</v>
      </c>
      <c r="B122" s="130">
        <f>B123</f>
        <v>0</v>
      </c>
      <c r="C122" s="130">
        <f>C123</f>
        <v>0</v>
      </c>
      <c r="D122" s="109" t="str">
        <f t="shared" si="10"/>
        <v>0 </v>
      </c>
      <c r="E122" s="130">
        <f aca="true" t="shared" si="17" ref="E122:J122">E123</f>
        <v>0</v>
      </c>
      <c r="F122" s="130">
        <f t="shared" si="17"/>
        <v>0</v>
      </c>
      <c r="G122" s="130" t="str">
        <f t="shared" si="17"/>
        <v>0 </v>
      </c>
      <c r="H122" s="130">
        <f t="shared" si="17"/>
        <v>0</v>
      </c>
      <c r="I122" s="130">
        <f t="shared" si="17"/>
        <v>0</v>
      </c>
      <c r="J122" s="130">
        <f t="shared" si="17"/>
        <v>0</v>
      </c>
      <c r="K122" s="109" t="str">
        <f t="shared" si="16"/>
        <v>0 </v>
      </c>
      <c r="L122" s="49"/>
    </row>
    <row r="123" spans="1:11" s="8" customFormat="1" ht="33" customHeight="1" hidden="1">
      <c r="A123" s="97" t="s">
        <v>98</v>
      </c>
      <c r="B123" s="98">
        <v>0</v>
      </c>
      <c r="C123" s="131">
        <v>0</v>
      </c>
      <c r="D123" s="109" t="str">
        <f t="shared" si="10"/>
        <v>0 </v>
      </c>
      <c r="E123" s="98">
        <v>0</v>
      </c>
      <c r="F123" s="99">
        <v>0</v>
      </c>
      <c r="G123" s="98" t="str">
        <f>G124</f>
        <v>0 </v>
      </c>
      <c r="H123" s="99">
        <f>B123+E123</f>
        <v>0</v>
      </c>
      <c r="I123" s="99">
        <f>C123+F123</f>
        <v>0</v>
      </c>
      <c r="J123" s="99">
        <f>D123+G123</f>
        <v>0</v>
      </c>
      <c r="K123" s="109" t="str">
        <f t="shared" si="16"/>
        <v>0 </v>
      </c>
    </row>
    <row r="124" spans="1:11" s="8" customFormat="1" ht="35.25" customHeight="1">
      <c r="A124" s="127" t="s">
        <v>51</v>
      </c>
      <c r="B124" s="128">
        <f>B125+B126+B127</f>
        <v>3545</v>
      </c>
      <c r="C124" s="128">
        <f>C125+C126+C127</f>
        <v>4754</v>
      </c>
      <c r="D124" s="109">
        <f t="shared" si="10"/>
        <v>134.10437235543017</v>
      </c>
      <c r="E124" s="128">
        <f>E125+E126+E127</f>
        <v>0</v>
      </c>
      <c r="F124" s="128">
        <f>F125+F126+F127</f>
        <v>0</v>
      </c>
      <c r="G124" s="109" t="str">
        <f>IF(E124=0,"0 ",F124/E124*100)</f>
        <v>0 </v>
      </c>
      <c r="H124" s="128">
        <f>H125+H126+H127</f>
        <v>0</v>
      </c>
      <c r="I124" s="128">
        <f>I125+I126+I127</f>
        <v>19806</v>
      </c>
      <c r="J124" s="128">
        <f>J125+J126+J127</f>
        <v>0</v>
      </c>
      <c r="K124" s="109" t="str">
        <f t="shared" si="16"/>
        <v>0 </v>
      </c>
    </row>
    <row r="125" spans="1:11" s="8" customFormat="1" ht="50.25" customHeight="1">
      <c r="A125" s="97" t="s">
        <v>62</v>
      </c>
      <c r="B125" s="98">
        <v>3545</v>
      </c>
      <c r="C125" s="131">
        <v>4754</v>
      </c>
      <c r="D125" s="109">
        <f t="shared" si="10"/>
        <v>134.10437235543017</v>
      </c>
      <c r="E125" s="98">
        <v>0</v>
      </c>
      <c r="F125" s="99">
        <v>0</v>
      </c>
      <c r="G125" s="109" t="str">
        <f>IF(E125=0,"0 ",F125/E125*100)</f>
        <v>0 </v>
      </c>
      <c r="H125" s="99">
        <v>0</v>
      </c>
      <c r="I125" s="99">
        <v>19806</v>
      </c>
      <c r="J125" s="100">
        <v>0</v>
      </c>
      <c r="K125" s="109" t="str">
        <f t="shared" si="16"/>
        <v>0 </v>
      </c>
    </row>
    <row r="126" spans="1:11" s="8" customFormat="1" ht="1.5" customHeight="1" hidden="1">
      <c r="A126" s="97" t="s">
        <v>64</v>
      </c>
      <c r="B126" s="98">
        <v>0</v>
      </c>
      <c r="C126" s="131">
        <v>0</v>
      </c>
      <c r="D126" s="109" t="str">
        <f t="shared" si="10"/>
        <v>0 </v>
      </c>
      <c r="E126" s="98">
        <v>0</v>
      </c>
      <c r="F126" s="99">
        <v>0</v>
      </c>
      <c r="G126" s="109" t="str">
        <f>IF(E126=0,"0 ",F126/E126*100)</f>
        <v>0 </v>
      </c>
      <c r="H126" s="99">
        <f>B126+E126</f>
        <v>0</v>
      </c>
      <c r="I126" s="99"/>
      <c r="J126" s="99">
        <f>C126+F126</f>
        <v>0</v>
      </c>
      <c r="K126" s="109" t="str">
        <f t="shared" si="16"/>
        <v>0 </v>
      </c>
    </row>
    <row r="127" spans="1:11" s="8" customFormat="1" ht="23.25" customHeight="1" hidden="1">
      <c r="A127" s="97" t="s">
        <v>63</v>
      </c>
      <c r="B127" s="98">
        <v>0</v>
      </c>
      <c r="C127" s="131">
        <v>0</v>
      </c>
      <c r="D127" s="109" t="str">
        <f t="shared" si="10"/>
        <v>0 </v>
      </c>
      <c r="E127" s="131">
        <v>0</v>
      </c>
      <c r="F127" s="99">
        <v>0</v>
      </c>
      <c r="G127" s="109" t="str">
        <f>IF(E127=0,"0 ",F127/E127*100)</f>
        <v>0 </v>
      </c>
      <c r="H127" s="99">
        <f>B127+E127</f>
        <v>0</v>
      </c>
      <c r="I127" s="99"/>
      <c r="J127" s="99">
        <f>C127+F127</f>
        <v>0</v>
      </c>
      <c r="K127" s="109" t="str">
        <f t="shared" si="16"/>
        <v>0 </v>
      </c>
    </row>
    <row r="128" spans="1:11" s="8" customFormat="1" ht="36" customHeight="1">
      <c r="A128" s="132" t="s">
        <v>4</v>
      </c>
      <c r="B128" s="133">
        <f>B48+B56+B59+B65+B73+B79+B84+B93+B97+B102+B108+B118+B124+B122+B82</f>
        <v>122146</v>
      </c>
      <c r="C128" s="133">
        <f>C48+C56+C59+C65+C73+C79+C84+C93+C97+C102+C108+C118+C124+C122</f>
        <v>154855</v>
      </c>
      <c r="D128" s="109">
        <f t="shared" si="10"/>
        <v>126.77860920537718</v>
      </c>
      <c r="E128" s="133">
        <f>E48+E56+E59+E65+E73+E79+E84+E93+E97+E102+E108+E118+E124+E122</f>
        <v>9299</v>
      </c>
      <c r="F128" s="133">
        <f>F48+F56+F59+F65+F73+F79+F84+F93+F97+F102+F108+F118+F124+F122</f>
        <v>11156</v>
      </c>
      <c r="G128" s="109">
        <f>IF(E128=0,"0 ",F128/E128*100)</f>
        <v>119.96988923540167</v>
      </c>
      <c r="H128" s="133">
        <f>H48+H56+H59+H65+H73+H79+H84+H93+H97+H102+H108+H118+H124+H122+H82</f>
        <v>126448</v>
      </c>
      <c r="I128" s="133">
        <f>I48+I56+I59+I65+I73+I79+I84+I93+I97+I102+I108+I118+I124+I122+I63</f>
        <v>32689</v>
      </c>
      <c r="J128" s="133">
        <f>J48+J56+J59+J65+J73+J79+J84+J93+J97+J102+J108+J118+J124+J122</f>
        <v>158013</v>
      </c>
      <c r="K128" s="109">
        <f t="shared" si="16"/>
        <v>124.96283057066937</v>
      </c>
    </row>
    <row r="129" spans="1:11" s="22" customFormat="1" ht="15.75" customHeight="1">
      <c r="A129" s="2"/>
      <c r="B129" s="2"/>
      <c r="C129" s="2"/>
      <c r="D129" s="2"/>
      <c r="E129" s="2"/>
      <c r="F129" s="1"/>
      <c r="G129" s="1"/>
      <c r="H129" s="1"/>
      <c r="I129" s="1"/>
      <c r="J129" s="47"/>
      <c r="K129" s="47"/>
    </row>
    <row r="130" spans="1:11" s="22" customFormat="1" ht="12" customHeight="1">
      <c r="A130" s="2"/>
      <c r="B130" s="2"/>
      <c r="C130" s="2"/>
      <c r="D130" s="2"/>
      <c r="E130" s="2"/>
      <c r="F130" s="1"/>
      <c r="G130" s="50"/>
      <c r="H130" s="50"/>
      <c r="I130" s="50"/>
      <c r="J130" s="51"/>
      <c r="K130" s="48"/>
    </row>
    <row r="131" spans="1:11" s="8" customFormat="1" ht="69.75" customHeight="1">
      <c r="A131" s="23" t="s">
        <v>109</v>
      </c>
      <c r="B131" s="24"/>
      <c r="C131" s="24"/>
      <c r="D131" s="25"/>
      <c r="E131" s="26"/>
      <c r="F131" s="27"/>
      <c r="G131" s="28"/>
      <c r="H131" s="27" t="s">
        <v>108</v>
      </c>
      <c r="I131" s="27"/>
      <c r="J131" s="28"/>
      <c r="K131" s="8" t="s">
        <v>94</v>
      </c>
    </row>
    <row r="132" spans="1:11" s="8" customFormat="1" ht="15.75" customHeight="1">
      <c r="A132" s="29"/>
      <c r="B132" s="20"/>
      <c r="C132" s="30"/>
      <c r="D132" s="1"/>
      <c r="F132" s="27"/>
      <c r="G132" s="28"/>
      <c r="J132" s="31"/>
      <c r="K132" s="22"/>
    </row>
    <row r="133" spans="3:11" s="8" customFormat="1" ht="17.25">
      <c r="C133" s="32"/>
      <c r="D133" s="33"/>
      <c r="F133" s="10"/>
      <c r="G133" s="34"/>
      <c r="H133" s="10"/>
      <c r="I133" s="10"/>
      <c r="J133" s="35"/>
      <c r="K133" s="22"/>
    </row>
    <row r="134" ht="17.25">
      <c r="E134" s="39"/>
    </row>
    <row r="135" spans="1:10" ht="17.25">
      <c r="A135" s="103"/>
      <c r="H135" s="42"/>
      <c r="I135" s="42"/>
      <c r="J135" s="42"/>
    </row>
    <row r="136" spans="7:10" ht="17.25">
      <c r="G136" s="27"/>
      <c r="H136" s="28"/>
      <c r="I136" s="28"/>
      <c r="J136" s="8"/>
    </row>
  </sheetData>
  <sheetProtection/>
  <mergeCells count="14"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45:K45"/>
    <mergeCell ref="A46:A47"/>
    <mergeCell ref="B46:D46"/>
    <mergeCell ref="E46:G46"/>
    <mergeCell ref="H46:K46"/>
  </mergeCells>
  <printOptions horizontalCentered="1"/>
  <pageMargins left="0.15748031496062992" right="0" top="0.15748031496062992" bottom="0.15748031496062992" header="0.15748031496062992" footer="0.15748031496062992"/>
  <pageSetup fitToHeight="3" fitToWidth="1" horizontalDpi="600" verticalDpi="600" orientation="portrait" paperSize="9" scale="66" r:id="rId2"/>
  <rowBreaks count="1" manualBreakCount="1">
    <brk id="44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zoomScale="65" zoomScaleNormal="65" zoomScaleSheetLayoutView="85" workbookViewId="0" topLeftCell="A41">
      <selection activeCell="H48" sqref="H48"/>
    </sheetView>
  </sheetViews>
  <sheetFormatPr defaultColWidth="9.00390625" defaultRowHeight="12.75"/>
  <cols>
    <col min="1" max="1" width="47.625" style="40" customWidth="1"/>
    <col min="2" max="2" width="17.25390625" style="40" customWidth="1"/>
    <col min="3" max="3" width="17.375" style="94" customWidth="1"/>
    <col min="4" max="4" width="14.875" style="95" customWidth="1"/>
    <col min="5" max="5" width="15.125" style="40" customWidth="1"/>
    <col min="6" max="6" width="14.00390625" style="40" customWidth="1"/>
    <col min="7" max="7" width="16.25390625" style="41" customWidth="1"/>
    <col min="8" max="8" width="17.375" style="40" customWidth="1"/>
    <col min="9" max="9" width="15.00390625" style="40" hidden="1" customWidth="1"/>
    <col min="10" max="10" width="17.375" style="40" customWidth="1"/>
    <col min="11" max="11" width="15.75390625" style="82" customWidth="1"/>
    <col min="12" max="12" width="11.375" style="83" bestFit="1" customWidth="1"/>
    <col min="13" max="13" width="9.125" style="83" customWidth="1"/>
    <col min="14" max="14" width="13.375" style="83" bestFit="1" customWidth="1"/>
    <col min="15" max="16384" width="9.125" style="83" customWidth="1"/>
  </cols>
  <sheetData>
    <row r="1" spans="1:11" ht="22.5" customHeight="1">
      <c r="A1" s="237" t="s">
        <v>8</v>
      </c>
      <c r="B1" s="237"/>
      <c r="C1" s="237"/>
      <c r="D1" s="237"/>
      <c r="E1" s="237"/>
      <c r="F1" s="237"/>
      <c r="G1" s="237"/>
      <c r="H1" s="237"/>
      <c r="I1" s="237"/>
      <c r="J1" s="237"/>
      <c r="K1" s="149"/>
    </row>
    <row r="2" spans="1:11" ht="17.25" customHeight="1">
      <c r="A2" s="238" t="s">
        <v>24</v>
      </c>
      <c r="B2" s="238"/>
      <c r="C2" s="238"/>
      <c r="D2" s="238"/>
      <c r="E2" s="238"/>
      <c r="F2" s="238"/>
      <c r="G2" s="238"/>
      <c r="H2" s="238"/>
      <c r="I2" s="238"/>
      <c r="J2" s="238"/>
      <c r="K2" s="149"/>
    </row>
    <row r="3" spans="1:11" ht="15.75" customHeight="1">
      <c r="A3" s="237" t="s">
        <v>156</v>
      </c>
      <c r="B3" s="237"/>
      <c r="C3" s="237"/>
      <c r="D3" s="237"/>
      <c r="E3" s="237"/>
      <c r="F3" s="237"/>
      <c r="G3" s="237"/>
      <c r="H3" s="237"/>
      <c r="I3" s="237"/>
      <c r="J3" s="237"/>
      <c r="K3" s="149"/>
    </row>
    <row r="4" spans="1:11" ht="39" customHeight="1" hidden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39" t="s">
        <v>37</v>
      </c>
      <c r="K5" s="239"/>
    </row>
    <row r="6" spans="1:11" ht="18.75">
      <c r="A6" s="240" t="s">
        <v>43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21" customHeight="1">
      <c r="A7" s="243" t="s">
        <v>0</v>
      </c>
      <c r="B7" s="244" t="s">
        <v>23</v>
      </c>
      <c r="C7" s="245"/>
      <c r="D7" s="246"/>
      <c r="E7" s="247" t="s">
        <v>38</v>
      </c>
      <c r="F7" s="248"/>
      <c r="G7" s="249"/>
      <c r="H7" s="250" t="s">
        <v>74</v>
      </c>
      <c r="I7" s="250"/>
      <c r="J7" s="250"/>
      <c r="K7" s="250"/>
    </row>
    <row r="8" spans="1:11" s="10" customFormat="1" ht="88.5" customHeight="1">
      <c r="A8" s="231"/>
      <c r="B8" s="142" t="s">
        <v>144</v>
      </c>
      <c r="C8" s="142" t="s">
        <v>157</v>
      </c>
      <c r="D8" s="143" t="s">
        <v>53</v>
      </c>
      <c r="E8" s="142" t="s">
        <v>144</v>
      </c>
      <c r="F8" s="142" t="s">
        <v>157</v>
      </c>
      <c r="G8" s="143" t="s">
        <v>53</v>
      </c>
      <c r="H8" s="142" t="s">
        <v>144</v>
      </c>
      <c r="I8" s="142" t="s">
        <v>145</v>
      </c>
      <c r="J8" s="142" t="s">
        <v>157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209699</v>
      </c>
      <c r="C9" s="151">
        <f>SUM(C10:C19)</f>
        <v>48388</v>
      </c>
      <c r="D9" s="152">
        <f aca="true" t="shared" si="0" ref="D9:D15">C9/B9*100</f>
        <v>23.074978898325696</v>
      </c>
      <c r="E9" s="151">
        <f>SUM(E10:E19)</f>
        <v>49061</v>
      </c>
      <c r="F9" s="151">
        <f>SUM(F10:F19)</f>
        <v>10201</v>
      </c>
      <c r="G9" s="152">
        <f>F9/E9*100</f>
        <v>20.792482827500457</v>
      </c>
      <c r="H9" s="153">
        <f aca="true" t="shared" si="1" ref="H9:H37">B9+E9</f>
        <v>258760</v>
      </c>
      <c r="I9" s="153"/>
      <c r="J9" s="153">
        <f aca="true" t="shared" si="2" ref="J9:J34">C9+F9</f>
        <v>58589</v>
      </c>
      <c r="K9" s="152">
        <f aca="true" t="shared" si="3" ref="K9:K18">J9/H9*100</f>
        <v>22.642216725923635</v>
      </c>
    </row>
    <row r="10" spans="1:11" s="10" customFormat="1" ht="20.25" customHeight="1">
      <c r="A10" s="145" t="s">
        <v>90</v>
      </c>
      <c r="B10" s="154">
        <v>182012</v>
      </c>
      <c r="C10" s="154">
        <v>38305</v>
      </c>
      <c r="D10" s="152">
        <f t="shared" si="0"/>
        <v>21.04531569347076</v>
      </c>
      <c r="E10" s="154">
        <v>14888</v>
      </c>
      <c r="F10" s="155">
        <v>3420</v>
      </c>
      <c r="G10" s="152">
        <f>F10/E10*100</f>
        <v>22.971520687802258</v>
      </c>
      <c r="H10" s="155">
        <f t="shared" si="1"/>
        <v>196900</v>
      </c>
      <c r="I10" s="155"/>
      <c r="J10" s="155">
        <f t="shared" si="2"/>
        <v>41725</v>
      </c>
      <c r="K10" s="152">
        <f t="shared" si="3"/>
        <v>21.190959878110714</v>
      </c>
    </row>
    <row r="11" spans="1:11" s="10" customFormat="1" ht="24.75" customHeight="1">
      <c r="A11" s="145" t="s">
        <v>95</v>
      </c>
      <c r="B11" s="154">
        <v>12791</v>
      </c>
      <c r="C11" s="154">
        <v>3298</v>
      </c>
      <c r="D11" s="152">
        <f t="shared" si="0"/>
        <v>25.783754202173405</v>
      </c>
      <c r="E11" s="154">
        <v>3250</v>
      </c>
      <c r="F11" s="155">
        <v>838</v>
      </c>
      <c r="G11" s="152">
        <f>F11/E11*100</f>
        <v>25.784615384615385</v>
      </c>
      <c r="H11" s="155">
        <f t="shared" si="1"/>
        <v>16041</v>
      </c>
      <c r="I11" s="155"/>
      <c r="J11" s="155">
        <f t="shared" si="2"/>
        <v>4136</v>
      </c>
      <c r="K11" s="152">
        <f t="shared" si="3"/>
        <v>25.78392868275045</v>
      </c>
    </row>
    <row r="12" spans="1:11" s="10" customFormat="1" ht="63.75" customHeight="1">
      <c r="A12" s="145" t="s">
        <v>141</v>
      </c>
      <c r="B12" s="154">
        <v>3177</v>
      </c>
      <c r="C12" s="154">
        <v>727</v>
      </c>
      <c r="D12" s="152">
        <f t="shared" si="0"/>
        <v>22.883223166509286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727</v>
      </c>
      <c r="K12" s="152">
        <f t="shared" si="3"/>
        <v>22.883223166509286</v>
      </c>
    </row>
    <row r="13" spans="1:11" s="10" customFormat="1" ht="46.5" customHeight="1">
      <c r="A13" s="145" t="s">
        <v>85</v>
      </c>
      <c r="B13" s="154">
        <v>0</v>
      </c>
      <c r="C13" s="156">
        <v>6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6</v>
      </c>
      <c r="K13" s="152">
        <v>0</v>
      </c>
    </row>
    <row r="14" spans="1:11" s="10" customFormat="1" ht="45.75" customHeight="1">
      <c r="A14" s="145" t="s">
        <v>15</v>
      </c>
      <c r="B14" s="154">
        <v>5626</v>
      </c>
      <c r="C14" s="156">
        <v>4217</v>
      </c>
      <c r="D14" s="152">
        <f t="shared" si="0"/>
        <v>74.95556345538571</v>
      </c>
      <c r="E14" s="154">
        <v>2936</v>
      </c>
      <c r="F14" s="155">
        <v>3356</v>
      </c>
      <c r="G14" s="152">
        <f>F14/E14*100</f>
        <v>114.30517711171662</v>
      </c>
      <c r="H14" s="155">
        <f t="shared" si="1"/>
        <v>8562</v>
      </c>
      <c r="I14" s="155"/>
      <c r="J14" s="155">
        <f t="shared" si="2"/>
        <v>7573</v>
      </c>
      <c r="K14" s="152">
        <f t="shared" si="3"/>
        <v>88.44896052324223</v>
      </c>
    </row>
    <row r="15" spans="1:11" s="10" customFormat="1" ht="61.5" customHeight="1">
      <c r="A15" s="145" t="s">
        <v>114</v>
      </c>
      <c r="B15" s="154">
        <v>4117</v>
      </c>
      <c r="C15" s="154">
        <v>1250</v>
      </c>
      <c r="D15" s="152">
        <f t="shared" si="0"/>
        <v>30.36191401505951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1250</v>
      </c>
      <c r="K15" s="152">
        <f t="shared" si="3"/>
        <v>30.36191401505951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337</v>
      </c>
      <c r="G16" s="152">
        <f>F16/E16*100</f>
        <v>3.7792979701693397</v>
      </c>
      <c r="H16" s="155">
        <f t="shared" si="1"/>
        <v>8917</v>
      </c>
      <c r="I16" s="155"/>
      <c r="J16" s="155">
        <f t="shared" si="2"/>
        <v>337</v>
      </c>
      <c r="K16" s="152">
        <f t="shared" si="3"/>
        <v>3.7792979701693397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2250</v>
      </c>
      <c r="G17" s="152">
        <f>F17/E17*100</f>
        <v>11.798636601992659</v>
      </c>
      <c r="H17" s="155">
        <f t="shared" si="1"/>
        <v>19070</v>
      </c>
      <c r="I17" s="155"/>
      <c r="J17" s="155">
        <f t="shared" si="2"/>
        <v>2250</v>
      </c>
      <c r="K17" s="152">
        <f t="shared" si="3"/>
        <v>11.798636601992659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585</v>
      </c>
      <c r="D18" s="152">
        <f>C18/B18*100</f>
        <v>29.605263157894733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585</v>
      </c>
      <c r="K18" s="152">
        <f t="shared" si="3"/>
        <v>29.605263157894733</v>
      </c>
      <c r="L18" s="85"/>
      <c r="M18" s="85"/>
      <c r="N18" s="85"/>
      <c r="O18" s="85"/>
    </row>
    <row r="19" spans="1:15" s="10" customFormat="1" ht="39" customHeight="1" hidden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SUM(B21:B33)</f>
        <v>28598</v>
      </c>
      <c r="C20" s="151">
        <f>SUM(C21:C33)</f>
        <v>7009</v>
      </c>
      <c r="D20" s="152">
        <f aca="true" t="shared" si="4" ref="D20:D29">C20/B20*100</f>
        <v>24.5087069025806</v>
      </c>
      <c r="E20" s="151">
        <f>SUM(E21:E33)</f>
        <v>4865</v>
      </c>
      <c r="F20" s="151">
        <f>SUM(F21:F33)</f>
        <v>487</v>
      </c>
      <c r="G20" s="152">
        <f>F20/E20*100</f>
        <v>10.01027749229188</v>
      </c>
      <c r="H20" s="153">
        <f t="shared" si="1"/>
        <v>33463</v>
      </c>
      <c r="I20" s="153"/>
      <c r="J20" s="153">
        <f t="shared" si="2"/>
        <v>7496</v>
      </c>
      <c r="K20" s="152">
        <f>J20/H20*100</f>
        <v>22.40086065206347</v>
      </c>
      <c r="L20" s="86"/>
      <c r="M20" s="86"/>
      <c r="N20" s="86"/>
      <c r="O20" s="86"/>
    </row>
    <row r="21" spans="1:11" s="10" customFormat="1" ht="24" customHeight="1">
      <c r="A21" s="146" t="s">
        <v>16</v>
      </c>
      <c r="B21" s="156">
        <v>22338</v>
      </c>
      <c r="C21" s="154">
        <v>5276</v>
      </c>
      <c r="D21" s="152">
        <f t="shared" si="4"/>
        <v>23.618945295012985</v>
      </c>
      <c r="E21" s="154">
        <v>4425</v>
      </c>
      <c r="F21" s="155">
        <v>123</v>
      </c>
      <c r="G21" s="152">
        <f>F21/E21*100</f>
        <v>2.7796610169491522</v>
      </c>
      <c r="H21" s="155">
        <f t="shared" si="1"/>
        <v>26763</v>
      </c>
      <c r="I21" s="155"/>
      <c r="J21" s="155">
        <f t="shared" si="2"/>
        <v>5399</v>
      </c>
      <c r="K21" s="152">
        <f>J21/H21*100</f>
        <v>20.17337368755371</v>
      </c>
    </row>
    <row r="22" spans="1:11" s="10" customFormat="1" ht="27" customHeight="1">
      <c r="A22" s="146" t="s">
        <v>42</v>
      </c>
      <c r="B22" s="156">
        <v>700</v>
      </c>
      <c r="C22" s="154">
        <v>157</v>
      </c>
      <c r="D22" s="152">
        <f t="shared" si="4"/>
        <v>22.428571428571427</v>
      </c>
      <c r="E22" s="154">
        <v>340</v>
      </c>
      <c r="F22" s="155">
        <v>270</v>
      </c>
      <c r="G22" s="152">
        <f>F22/E22*100</f>
        <v>79.41176470588235</v>
      </c>
      <c r="H22" s="155">
        <f t="shared" si="1"/>
        <v>1040</v>
      </c>
      <c r="I22" s="155"/>
      <c r="J22" s="155">
        <f t="shared" si="2"/>
        <v>427</v>
      </c>
      <c r="K22" s="152">
        <f>J22/H22*100</f>
        <v>41.05769230769231</v>
      </c>
    </row>
    <row r="23" spans="1:11" s="10" customFormat="1" ht="47.25" customHeight="1" hidden="1">
      <c r="A23" s="146" t="s">
        <v>14</v>
      </c>
      <c r="B23" s="156">
        <v>0</v>
      </c>
      <c r="C23" s="154">
        <v>0</v>
      </c>
      <c r="D23" s="152">
        <v>0</v>
      </c>
      <c r="E23" s="154">
        <v>0</v>
      </c>
      <c r="F23" s="155">
        <v>0</v>
      </c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1" s="10" customFormat="1" ht="51" customHeight="1">
      <c r="A24" s="146" t="s">
        <v>22</v>
      </c>
      <c r="B24" s="156">
        <v>184</v>
      </c>
      <c r="C24" s="154">
        <v>134</v>
      </c>
      <c r="D24" s="152">
        <f t="shared" si="4"/>
        <v>72.82608695652173</v>
      </c>
      <c r="E24" s="154">
        <v>0</v>
      </c>
      <c r="F24" s="155">
        <v>0</v>
      </c>
      <c r="G24" s="152">
        <v>0</v>
      </c>
      <c r="H24" s="155">
        <f t="shared" si="1"/>
        <v>184</v>
      </c>
      <c r="I24" s="155"/>
      <c r="J24" s="155">
        <f t="shared" si="2"/>
        <v>134</v>
      </c>
      <c r="K24" s="152">
        <f aca="true" t="shared" si="5" ref="K24:K29">J24/H24*100</f>
        <v>72.82608695652173</v>
      </c>
    </row>
    <row r="25" spans="1:11" s="10" customFormat="1" ht="21.75" customHeight="1">
      <c r="A25" s="146" t="s">
        <v>102</v>
      </c>
      <c r="B25" s="156">
        <v>0</v>
      </c>
      <c r="C25" s="154">
        <v>4</v>
      </c>
      <c r="D25" s="152">
        <v>0</v>
      </c>
      <c r="E25" s="154">
        <v>0</v>
      </c>
      <c r="F25" s="155">
        <v>35</v>
      </c>
      <c r="G25" s="152">
        <v>0</v>
      </c>
      <c r="H25" s="155">
        <f t="shared" si="1"/>
        <v>0</v>
      </c>
      <c r="I25" s="155"/>
      <c r="J25" s="155">
        <f t="shared" si="2"/>
        <v>39</v>
      </c>
      <c r="K25" s="152">
        <v>0</v>
      </c>
    </row>
    <row r="26" spans="1:11" s="10" customFormat="1" ht="29.25" customHeight="1">
      <c r="A26" s="146" t="s">
        <v>52</v>
      </c>
      <c r="B26" s="154">
        <v>4306</v>
      </c>
      <c r="C26" s="154">
        <v>1292</v>
      </c>
      <c r="D26" s="152">
        <f t="shared" si="4"/>
        <v>30.00464468183929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1292</v>
      </c>
      <c r="K26" s="152">
        <f t="shared" si="5"/>
        <v>30.00464468183929</v>
      </c>
    </row>
    <row r="27" spans="1:11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1" s="10" customFormat="1" ht="23.25" customHeight="1">
      <c r="A28" s="146" t="s">
        <v>5</v>
      </c>
      <c r="B28" s="154">
        <v>300</v>
      </c>
      <c r="C28" s="154">
        <v>85</v>
      </c>
      <c r="D28" s="152">
        <f t="shared" si="4"/>
        <v>28.333333333333332</v>
      </c>
      <c r="E28" s="154">
        <v>100</v>
      </c>
      <c r="F28" s="155">
        <v>51</v>
      </c>
      <c r="G28" s="152">
        <f>F28/E28*100</f>
        <v>51</v>
      </c>
      <c r="H28" s="155">
        <f t="shared" si="1"/>
        <v>400</v>
      </c>
      <c r="I28" s="155"/>
      <c r="J28" s="155">
        <f t="shared" si="2"/>
        <v>136</v>
      </c>
      <c r="K28" s="152">
        <f t="shared" si="5"/>
        <v>34</v>
      </c>
    </row>
    <row r="29" spans="1:11" s="10" customFormat="1" ht="39.75" customHeight="1">
      <c r="A29" s="146" t="s">
        <v>17</v>
      </c>
      <c r="B29" s="154">
        <v>320</v>
      </c>
      <c r="C29" s="154">
        <v>59</v>
      </c>
      <c r="D29" s="152">
        <f t="shared" si="4"/>
        <v>18.4375</v>
      </c>
      <c r="E29" s="154">
        <v>0</v>
      </c>
      <c r="F29" s="155">
        <v>0</v>
      </c>
      <c r="G29" s="152">
        <v>0</v>
      </c>
      <c r="H29" s="155">
        <f t="shared" si="1"/>
        <v>320</v>
      </c>
      <c r="I29" s="155"/>
      <c r="J29" s="155">
        <f t="shared" si="2"/>
        <v>59</v>
      </c>
      <c r="K29" s="152">
        <f t="shared" si="5"/>
        <v>18.4375</v>
      </c>
    </row>
    <row r="30" spans="1:11" s="10" customFormat="1" ht="20.25" customHeight="1">
      <c r="A30" s="146" t="s">
        <v>36</v>
      </c>
      <c r="B30" s="154">
        <v>100</v>
      </c>
      <c r="C30" s="154">
        <v>2</v>
      </c>
      <c r="D30" s="152">
        <v>0</v>
      </c>
      <c r="E30" s="154">
        <v>0</v>
      </c>
      <c r="F30" s="155">
        <v>8</v>
      </c>
      <c r="G30" s="152">
        <v>0</v>
      </c>
      <c r="H30" s="155">
        <f t="shared" si="1"/>
        <v>100</v>
      </c>
      <c r="I30" s="155"/>
      <c r="J30" s="155">
        <f t="shared" si="2"/>
        <v>10</v>
      </c>
      <c r="K30" s="152">
        <v>0</v>
      </c>
    </row>
    <row r="31" spans="1:11" s="10" customFormat="1" ht="24" customHeight="1" hidden="1">
      <c r="A31" s="146" t="s">
        <v>78</v>
      </c>
      <c r="B31" s="154">
        <v>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0</v>
      </c>
      <c r="I31" s="155"/>
      <c r="J31" s="155">
        <f t="shared" si="2"/>
        <v>0</v>
      </c>
      <c r="K31" s="152">
        <v>0</v>
      </c>
    </row>
    <row r="32" spans="1:11" s="10" customFormat="1" ht="39" customHeight="1" hidden="1">
      <c r="A32" s="146" t="s">
        <v>82</v>
      </c>
      <c r="B32" s="154"/>
      <c r="C32" s="154"/>
      <c r="D32" s="152" t="e">
        <f>C32/B32*100</f>
        <v>#DIV/0!</v>
      </c>
      <c r="E32" s="154"/>
      <c r="F32" s="155"/>
      <c r="G32" s="152" t="e">
        <f>F32/E32*100</f>
        <v>#DIV/0!</v>
      </c>
      <c r="H32" s="155">
        <f t="shared" si="1"/>
        <v>0</v>
      </c>
      <c r="I32" s="155"/>
      <c r="J32" s="155">
        <f t="shared" si="2"/>
        <v>0</v>
      </c>
      <c r="K32" s="152" t="e">
        <f>J32/H32*100</f>
        <v>#DIV/0!</v>
      </c>
    </row>
    <row r="33" spans="1:11" s="10" customFormat="1" ht="6.75" customHeight="1" hidden="1">
      <c r="A33" s="146" t="s">
        <v>103</v>
      </c>
      <c r="B33" s="154">
        <v>0</v>
      </c>
      <c r="C33" s="154">
        <v>0</v>
      </c>
      <c r="D33" s="152">
        <v>0</v>
      </c>
      <c r="E33" s="154">
        <v>0</v>
      </c>
      <c r="F33" s="155">
        <v>0</v>
      </c>
      <c r="G33" s="152">
        <v>0</v>
      </c>
      <c r="H33" s="155">
        <f t="shared" si="1"/>
        <v>0</v>
      </c>
      <c r="I33" s="155"/>
      <c r="J33" s="155">
        <f t="shared" si="2"/>
        <v>0</v>
      </c>
      <c r="K33" s="152">
        <v>0</v>
      </c>
    </row>
    <row r="34" spans="1:11" s="87" customFormat="1" ht="48" customHeight="1">
      <c r="A34" s="147" t="s">
        <v>19</v>
      </c>
      <c r="B34" s="151">
        <f>B20+B9</f>
        <v>238297</v>
      </c>
      <c r="C34" s="151">
        <f>C20+C9</f>
        <v>55397</v>
      </c>
      <c r="D34" s="152">
        <f>C34/B34*100</f>
        <v>23.24704045791596</v>
      </c>
      <c r="E34" s="151">
        <f>E20+E9</f>
        <v>53926</v>
      </c>
      <c r="F34" s="151">
        <f>F20+F9</f>
        <v>10688</v>
      </c>
      <c r="G34" s="152">
        <f>F34/E34*100</f>
        <v>19.819752994844787</v>
      </c>
      <c r="H34" s="153">
        <f t="shared" si="1"/>
        <v>292223</v>
      </c>
      <c r="I34" s="153"/>
      <c r="J34" s="153">
        <f t="shared" si="2"/>
        <v>66085</v>
      </c>
      <c r="K34" s="152">
        <f>J34/H34*100</f>
        <v>22.61457859237637</v>
      </c>
    </row>
    <row r="35" spans="1:11" s="87" customFormat="1" ht="46.5" customHeight="1">
      <c r="A35" s="146" t="s">
        <v>99</v>
      </c>
      <c r="B35" s="157">
        <v>0</v>
      </c>
      <c r="C35" s="157">
        <v>0</v>
      </c>
      <c r="D35" s="152">
        <v>0</v>
      </c>
      <c r="E35" s="157">
        <v>0</v>
      </c>
      <c r="F35" s="157">
        <v>501</v>
      </c>
      <c r="G35" s="152">
        <v>0</v>
      </c>
      <c r="H35" s="158">
        <f t="shared" si="1"/>
        <v>0</v>
      </c>
      <c r="I35" s="158"/>
      <c r="J35" s="158">
        <f>F35+C35</f>
        <v>501</v>
      </c>
      <c r="K35" s="152">
        <v>0</v>
      </c>
    </row>
    <row r="36" spans="1:11" s="10" customFormat="1" ht="63" customHeight="1">
      <c r="A36" s="159" t="s">
        <v>136</v>
      </c>
      <c r="B36" s="160">
        <v>311332</v>
      </c>
      <c r="C36" s="160">
        <v>77788</v>
      </c>
      <c r="D36" s="152">
        <f>C36/B36*100</f>
        <v>24.9855459766423</v>
      </c>
      <c r="E36" s="157">
        <v>0</v>
      </c>
      <c r="F36" s="161">
        <v>0</v>
      </c>
      <c r="G36" s="152">
        <v>0</v>
      </c>
      <c r="H36" s="158">
        <f t="shared" si="1"/>
        <v>311332</v>
      </c>
      <c r="I36" s="158"/>
      <c r="J36" s="158">
        <f>C36+F36</f>
        <v>77788</v>
      </c>
      <c r="K36" s="152">
        <f aca="true" t="shared" si="6" ref="K36:K43">J36/H36*100</f>
        <v>24.9855459766423</v>
      </c>
    </row>
    <row r="37" spans="1:11" s="10" customFormat="1" ht="86.25" customHeight="1" hidden="1">
      <c r="A37" s="159" t="s">
        <v>137</v>
      </c>
      <c r="B37" s="160">
        <v>0</v>
      </c>
      <c r="C37" s="160">
        <v>0</v>
      </c>
      <c r="D37" s="152">
        <v>0</v>
      </c>
      <c r="E37" s="157">
        <v>0</v>
      </c>
      <c r="F37" s="161">
        <v>0</v>
      </c>
      <c r="G37" s="152">
        <v>0</v>
      </c>
      <c r="H37" s="158">
        <f t="shared" si="1"/>
        <v>0</v>
      </c>
      <c r="I37" s="158"/>
      <c r="J37" s="158">
        <f>C37+F37</f>
        <v>0</v>
      </c>
      <c r="K37" s="152">
        <v>0</v>
      </c>
    </row>
    <row r="38" spans="1:11" s="10" customFormat="1" ht="88.5" customHeight="1">
      <c r="A38" s="159" t="s">
        <v>138</v>
      </c>
      <c r="B38" s="154">
        <v>0</v>
      </c>
      <c r="C38" s="156">
        <v>0</v>
      </c>
      <c r="D38" s="152">
        <v>0</v>
      </c>
      <c r="E38" s="155">
        <v>25529</v>
      </c>
      <c r="F38" s="155">
        <v>6382</v>
      </c>
      <c r="G38" s="152">
        <f>F38/E38*100</f>
        <v>24.999020721532375</v>
      </c>
      <c r="H38" s="162">
        <f>E38</f>
        <v>25529</v>
      </c>
      <c r="I38" s="162"/>
      <c r="J38" s="162">
        <f>F38</f>
        <v>6382</v>
      </c>
      <c r="K38" s="152">
        <f t="shared" si="6"/>
        <v>24.999020721532375</v>
      </c>
    </row>
    <row r="39" spans="1:13" s="10" customFormat="1" ht="84" customHeight="1">
      <c r="A39" s="159" t="s">
        <v>139</v>
      </c>
      <c r="B39" s="155">
        <v>0</v>
      </c>
      <c r="C39" s="155">
        <v>0</v>
      </c>
      <c r="D39" s="152">
        <v>0</v>
      </c>
      <c r="E39" s="155">
        <v>4163</v>
      </c>
      <c r="F39" s="155">
        <v>1645</v>
      </c>
      <c r="G39" s="152">
        <f>F39/E39*100</f>
        <v>39.51477300024021</v>
      </c>
      <c r="H39" s="162">
        <f>E39</f>
        <v>4163</v>
      </c>
      <c r="I39" s="162"/>
      <c r="J39" s="162">
        <f>F39</f>
        <v>1645</v>
      </c>
      <c r="K39" s="152">
        <f t="shared" si="6"/>
        <v>39.51477300024021</v>
      </c>
      <c r="M39" s="88"/>
    </row>
    <row r="40" spans="1:13" s="10" customFormat="1" ht="66" customHeight="1">
      <c r="A40" s="163" t="s">
        <v>122</v>
      </c>
      <c r="B40" s="155">
        <v>537405</v>
      </c>
      <c r="C40" s="155">
        <v>32609</v>
      </c>
      <c r="D40" s="152">
        <f>C40/B40*100</f>
        <v>6.067863157209181</v>
      </c>
      <c r="E40" s="155">
        <v>53016</v>
      </c>
      <c r="F40" s="155">
        <v>8784</v>
      </c>
      <c r="G40" s="152">
        <f>F40/E40*100</f>
        <v>16.56858306926211</v>
      </c>
      <c r="H40" s="162">
        <f aca="true" t="shared" si="7" ref="H40:H47">B40+E40</f>
        <v>590421</v>
      </c>
      <c r="I40" s="162"/>
      <c r="J40" s="162">
        <f aca="true" t="shared" si="8" ref="J40:J47">C40+F40</f>
        <v>41393</v>
      </c>
      <c r="K40" s="152">
        <f t="shared" si="6"/>
        <v>7.010760118627217</v>
      </c>
      <c r="M40" s="88"/>
    </row>
    <row r="41" spans="1:13" s="10" customFormat="1" ht="87" customHeight="1">
      <c r="A41" s="164" t="s">
        <v>133</v>
      </c>
      <c r="B41" s="154">
        <v>0</v>
      </c>
      <c r="C41" s="154">
        <v>0</v>
      </c>
      <c r="D41" s="152">
        <v>0</v>
      </c>
      <c r="E41" s="156">
        <v>411</v>
      </c>
      <c r="F41" s="155">
        <v>7</v>
      </c>
      <c r="G41" s="152">
        <f>F41/E41*100</f>
        <v>1.70316301703163</v>
      </c>
      <c r="H41" s="162">
        <f>B41+E41</f>
        <v>411</v>
      </c>
      <c r="I41" s="162"/>
      <c r="J41" s="162">
        <f>C41+F41</f>
        <v>7</v>
      </c>
      <c r="K41" s="152">
        <f>J41/H41*100</f>
        <v>1.70316301703163</v>
      </c>
      <c r="M41" s="88"/>
    </row>
    <row r="42" spans="1:12" s="10" customFormat="1" ht="46.5" customHeight="1">
      <c r="A42" s="159" t="s">
        <v>120</v>
      </c>
      <c r="B42" s="154">
        <v>0</v>
      </c>
      <c r="C42" s="154">
        <v>0</v>
      </c>
      <c r="D42" s="152">
        <v>0</v>
      </c>
      <c r="E42" s="155">
        <v>1168</v>
      </c>
      <c r="F42" s="155">
        <v>159</v>
      </c>
      <c r="G42" s="152">
        <f>F42/E42*100</f>
        <v>13.613013698630136</v>
      </c>
      <c r="H42" s="162">
        <f t="shared" si="7"/>
        <v>1168</v>
      </c>
      <c r="I42" s="162"/>
      <c r="J42" s="162">
        <f t="shared" si="8"/>
        <v>159</v>
      </c>
      <c r="K42" s="152">
        <f t="shared" si="6"/>
        <v>13.613013698630136</v>
      </c>
      <c r="L42" s="88"/>
    </row>
    <row r="43" spans="1:11" s="10" customFormat="1" ht="62.25" customHeight="1">
      <c r="A43" s="163" t="s">
        <v>121</v>
      </c>
      <c r="B43" s="154">
        <v>553322</v>
      </c>
      <c r="C43" s="154">
        <v>123265</v>
      </c>
      <c r="D43" s="152">
        <f>C43/B43*100</f>
        <v>22.277263510216475</v>
      </c>
      <c r="E43" s="156">
        <v>0</v>
      </c>
      <c r="F43" s="155">
        <v>0</v>
      </c>
      <c r="G43" s="152">
        <v>0</v>
      </c>
      <c r="H43" s="162">
        <f t="shared" si="7"/>
        <v>553322</v>
      </c>
      <c r="I43" s="162"/>
      <c r="J43" s="162">
        <f t="shared" si="8"/>
        <v>123265</v>
      </c>
      <c r="K43" s="152">
        <f t="shared" si="6"/>
        <v>22.277263510216475</v>
      </c>
    </row>
    <row r="44" spans="1:11" s="10" customFormat="1" ht="168" customHeight="1">
      <c r="A44" s="159" t="s">
        <v>127</v>
      </c>
      <c r="B44" s="155">
        <v>6264</v>
      </c>
      <c r="C44" s="155">
        <v>1522</v>
      </c>
      <c r="D44" s="152">
        <f>C44/B44*100</f>
        <v>24.297573435504468</v>
      </c>
      <c r="E44" s="156">
        <v>0</v>
      </c>
      <c r="F44" s="155">
        <v>0</v>
      </c>
      <c r="G44" s="152">
        <v>0</v>
      </c>
      <c r="H44" s="162">
        <f t="shared" si="7"/>
        <v>6264</v>
      </c>
      <c r="I44" s="162"/>
      <c r="J44" s="162">
        <f t="shared" si="8"/>
        <v>1522</v>
      </c>
      <c r="K44" s="152">
        <f>J44/H44*100</f>
        <v>24.297573435504468</v>
      </c>
    </row>
    <row r="45" spans="1:11" s="10" customFormat="1" ht="63.75" customHeight="1">
      <c r="A45" s="159" t="s">
        <v>128</v>
      </c>
      <c r="B45" s="155">
        <v>20000</v>
      </c>
      <c r="C45" s="155">
        <v>0</v>
      </c>
      <c r="D45" s="152">
        <f>C45/B45*100</f>
        <v>0</v>
      </c>
      <c r="E45" s="156">
        <v>12326</v>
      </c>
      <c r="F45" s="155">
        <v>4047</v>
      </c>
      <c r="G45" s="152">
        <f>F45/E45*100</f>
        <v>32.8330358591595</v>
      </c>
      <c r="H45" s="162">
        <f t="shared" si="7"/>
        <v>32326</v>
      </c>
      <c r="I45" s="162"/>
      <c r="J45" s="162">
        <f t="shared" si="8"/>
        <v>4047</v>
      </c>
      <c r="K45" s="152">
        <f>J45/H45*100</f>
        <v>12.519334282002104</v>
      </c>
    </row>
    <row r="46" spans="1:11" s="10" customFormat="1" ht="86.25" customHeight="1">
      <c r="A46" s="163" t="s">
        <v>129</v>
      </c>
      <c r="B46" s="154">
        <v>0</v>
      </c>
      <c r="C46" s="154">
        <v>-34</v>
      </c>
      <c r="D46" s="152">
        <v>0</v>
      </c>
      <c r="E46" s="156">
        <v>0</v>
      </c>
      <c r="F46" s="155">
        <v>0</v>
      </c>
      <c r="G46" s="152">
        <v>0</v>
      </c>
      <c r="H46" s="162">
        <f t="shared" si="7"/>
        <v>0</v>
      </c>
      <c r="I46" s="162">
        <f>C46+F46</f>
        <v>-34</v>
      </c>
      <c r="J46" s="162">
        <f t="shared" si="8"/>
        <v>-34</v>
      </c>
      <c r="K46" s="152">
        <v>0</v>
      </c>
    </row>
    <row r="47" spans="1:11" s="10" customFormat="1" ht="65.25" customHeight="1" hidden="1">
      <c r="A47" s="163" t="s">
        <v>134</v>
      </c>
      <c r="B47" s="154">
        <v>0</v>
      </c>
      <c r="C47" s="154">
        <v>0</v>
      </c>
      <c r="D47" s="152">
        <v>0</v>
      </c>
      <c r="E47" s="156">
        <v>0</v>
      </c>
      <c r="F47" s="155">
        <v>0</v>
      </c>
      <c r="G47" s="152">
        <v>0</v>
      </c>
      <c r="H47" s="162">
        <f t="shared" si="7"/>
        <v>0</v>
      </c>
      <c r="I47" s="162"/>
      <c r="J47" s="162">
        <f t="shared" si="8"/>
        <v>0</v>
      </c>
      <c r="K47" s="152">
        <v>0</v>
      </c>
    </row>
    <row r="48" spans="1:11" s="10" customFormat="1" ht="22.5" customHeight="1">
      <c r="A48" s="165" t="s">
        <v>3</v>
      </c>
      <c r="B48" s="166">
        <f>SUM(B34:B47)</f>
        <v>1666620</v>
      </c>
      <c r="C48" s="166">
        <f>SUM(C34:C47)</f>
        <v>290547</v>
      </c>
      <c r="D48" s="152">
        <f>C48/B48*100</f>
        <v>17.433308132627715</v>
      </c>
      <c r="E48" s="166">
        <f>SUM(E34:E47)</f>
        <v>150539</v>
      </c>
      <c r="F48" s="166">
        <f>SUM(F34:F47)</f>
        <v>32213</v>
      </c>
      <c r="G48" s="152">
        <f>F48/E48*100</f>
        <v>21.3984415998512</v>
      </c>
      <c r="H48" s="166">
        <f>(B48+E48)-(B44+E38+E39+E42+E43+E40+E44+E45+E41)</f>
        <v>1714282</v>
      </c>
      <c r="I48" s="166"/>
      <c r="J48" s="166">
        <f>(C48+F48)-(F38+F39+F43+C44+F40+F44+O44+F45+F41)</f>
        <v>300373</v>
      </c>
      <c r="K48" s="152">
        <f>J48/H48*100</f>
        <v>17.52179629722531</v>
      </c>
    </row>
    <row r="49" spans="1:11" s="10" customFormat="1" ht="24" customHeight="1">
      <c r="A49" s="227" t="s">
        <v>79</v>
      </c>
      <c r="B49" s="228"/>
      <c r="C49" s="228"/>
      <c r="D49" s="228"/>
      <c r="E49" s="228"/>
      <c r="F49" s="228"/>
      <c r="G49" s="228"/>
      <c r="H49" s="228"/>
      <c r="I49" s="228"/>
      <c r="J49" s="228"/>
      <c r="K49" s="229"/>
    </row>
    <row r="50" spans="1:11" s="10" customFormat="1" ht="19.5" customHeight="1">
      <c r="A50" s="230" t="s">
        <v>35</v>
      </c>
      <c r="B50" s="232" t="s">
        <v>23</v>
      </c>
      <c r="C50" s="232"/>
      <c r="D50" s="232"/>
      <c r="E50" s="233" t="s">
        <v>38</v>
      </c>
      <c r="F50" s="234"/>
      <c r="G50" s="235"/>
      <c r="H50" s="236" t="s">
        <v>74</v>
      </c>
      <c r="I50" s="236"/>
      <c r="J50" s="236"/>
      <c r="K50" s="236"/>
    </row>
    <row r="51" spans="1:11" s="10" customFormat="1" ht="86.25" customHeight="1">
      <c r="A51" s="231"/>
      <c r="B51" s="142" t="s">
        <v>154</v>
      </c>
      <c r="C51" s="142" t="s">
        <v>158</v>
      </c>
      <c r="D51" s="143" t="s">
        <v>53</v>
      </c>
      <c r="E51" s="142" t="s">
        <v>154</v>
      </c>
      <c r="F51" s="142" t="s">
        <v>158</v>
      </c>
      <c r="G51" s="143" t="s">
        <v>53</v>
      </c>
      <c r="H51" s="142" t="s">
        <v>154</v>
      </c>
      <c r="I51" s="142" t="s">
        <v>110</v>
      </c>
      <c r="J51" s="142" t="s">
        <v>158</v>
      </c>
      <c r="K51" s="143" t="s">
        <v>53</v>
      </c>
    </row>
    <row r="52" spans="1:11" s="10" customFormat="1" ht="43.5" customHeight="1">
      <c r="A52" s="167" t="s">
        <v>46</v>
      </c>
      <c r="B52" s="168">
        <f>SUM(B53:B59)</f>
        <v>67422</v>
      </c>
      <c r="C52" s="168">
        <f>SUM(C53:C59)</f>
        <v>13529</v>
      </c>
      <c r="D52" s="152">
        <f aca="true" t="shared" si="9" ref="D52:D82">IF(B52=0,"0 ",C52/B52*100)</f>
        <v>20.066150514668802</v>
      </c>
      <c r="E52" s="168">
        <f>SUM(E53:E59)</f>
        <v>36014</v>
      </c>
      <c r="F52" s="168">
        <f>SUM(F53:F59)</f>
        <v>7483</v>
      </c>
      <c r="G52" s="152">
        <f aca="true" t="shared" si="10" ref="G52:G82">IF(E52=0,"0 ",F52/E52*100)</f>
        <v>20.778030765813295</v>
      </c>
      <c r="H52" s="168">
        <f>SUM(H53:H59)</f>
        <v>103300</v>
      </c>
      <c r="I52" s="168">
        <f>SUM(I53:I59)</f>
        <v>125</v>
      </c>
      <c r="J52" s="168">
        <f>SUM(J53:J59)</f>
        <v>20887</v>
      </c>
      <c r="K52" s="152">
        <f aca="true" t="shared" si="11" ref="K52:K82">IF(H52=0,"0 ",J52/H52*100)</f>
        <v>20.21974830590513</v>
      </c>
    </row>
    <row r="53" spans="1:12" s="10" customFormat="1" ht="87.75" customHeight="1">
      <c r="A53" s="169" t="s">
        <v>54</v>
      </c>
      <c r="B53" s="170">
        <v>2535</v>
      </c>
      <c r="C53" s="171">
        <v>365</v>
      </c>
      <c r="D53" s="152">
        <f t="shared" si="9"/>
        <v>14.398422090729785</v>
      </c>
      <c r="E53" s="170">
        <v>0</v>
      </c>
      <c r="F53" s="171">
        <v>0</v>
      </c>
      <c r="G53" s="152" t="str">
        <f t="shared" si="10"/>
        <v>0 </v>
      </c>
      <c r="H53" s="172">
        <f>B53+E53</f>
        <v>2535</v>
      </c>
      <c r="I53" s="172"/>
      <c r="J53" s="173">
        <f>C53+F53</f>
        <v>365</v>
      </c>
      <c r="K53" s="152">
        <f t="shared" si="11"/>
        <v>14.398422090729785</v>
      </c>
      <c r="L53" s="104"/>
    </row>
    <row r="54" spans="1:12" s="10" customFormat="1" ht="103.5" customHeight="1">
      <c r="A54" s="169" t="s">
        <v>55</v>
      </c>
      <c r="B54" s="174">
        <v>3569</v>
      </c>
      <c r="C54" s="175">
        <v>554</v>
      </c>
      <c r="D54" s="152">
        <f t="shared" si="9"/>
        <v>15.522555337629587</v>
      </c>
      <c r="E54" s="174">
        <v>25</v>
      </c>
      <c r="F54" s="176">
        <v>17</v>
      </c>
      <c r="G54" s="152">
        <f t="shared" si="10"/>
        <v>68</v>
      </c>
      <c r="H54" s="172">
        <f>B54</f>
        <v>3569</v>
      </c>
      <c r="I54" s="172">
        <v>17</v>
      </c>
      <c r="J54" s="173">
        <f>C54+F54-I54</f>
        <v>554</v>
      </c>
      <c r="K54" s="152">
        <f t="shared" si="11"/>
        <v>15.522555337629587</v>
      </c>
      <c r="L54" s="104"/>
    </row>
    <row r="55" spans="1:12" s="10" customFormat="1" ht="126.75" customHeight="1">
      <c r="A55" s="169" t="s">
        <v>56</v>
      </c>
      <c r="B55" s="174">
        <v>50416</v>
      </c>
      <c r="C55" s="175">
        <v>10463</v>
      </c>
      <c r="D55" s="152">
        <f t="shared" si="9"/>
        <v>20.753332275468107</v>
      </c>
      <c r="E55" s="174">
        <v>33476</v>
      </c>
      <c r="F55" s="176">
        <v>7214</v>
      </c>
      <c r="G55" s="152">
        <f t="shared" si="10"/>
        <v>21.549766997251762</v>
      </c>
      <c r="H55" s="172">
        <v>83880</v>
      </c>
      <c r="I55" s="172">
        <v>8</v>
      </c>
      <c r="J55" s="173">
        <f>C55+F55-I55</f>
        <v>17669</v>
      </c>
      <c r="K55" s="152">
        <f t="shared" si="11"/>
        <v>21.064616118264187</v>
      </c>
      <c r="L55" s="104"/>
    </row>
    <row r="56" spans="1:12" s="10" customFormat="1" ht="28.5" customHeight="1">
      <c r="A56" s="169" t="s">
        <v>92</v>
      </c>
      <c r="B56" s="174">
        <v>61</v>
      </c>
      <c r="C56" s="175">
        <v>0</v>
      </c>
      <c r="D56" s="152">
        <f t="shared" si="9"/>
        <v>0</v>
      </c>
      <c r="E56" s="174">
        <v>0</v>
      </c>
      <c r="F56" s="176">
        <v>0</v>
      </c>
      <c r="G56" s="152" t="str">
        <f t="shared" si="10"/>
        <v>0 </v>
      </c>
      <c r="H56" s="172">
        <f>B56+E56</f>
        <v>61</v>
      </c>
      <c r="I56" s="172"/>
      <c r="J56" s="173">
        <f>C56+F56</f>
        <v>0</v>
      </c>
      <c r="K56" s="152">
        <f t="shared" si="11"/>
        <v>0</v>
      </c>
      <c r="L56" s="104"/>
    </row>
    <row r="57" spans="1:12" s="10" customFormat="1" ht="43.5" customHeight="1">
      <c r="A57" s="169" t="s">
        <v>6</v>
      </c>
      <c r="B57" s="174">
        <v>1894</v>
      </c>
      <c r="C57" s="175">
        <v>376</v>
      </c>
      <c r="D57" s="152">
        <f t="shared" si="9"/>
        <v>19.852164730728617</v>
      </c>
      <c r="E57" s="174">
        <v>0</v>
      </c>
      <c r="F57" s="176">
        <v>0</v>
      </c>
      <c r="G57" s="152" t="str">
        <f t="shared" si="10"/>
        <v>0 </v>
      </c>
      <c r="H57" s="172">
        <f>B57+E57</f>
        <v>1894</v>
      </c>
      <c r="I57" s="172"/>
      <c r="J57" s="173">
        <f>C57+F57</f>
        <v>376</v>
      </c>
      <c r="K57" s="152">
        <f t="shared" si="11"/>
        <v>19.852164730728617</v>
      </c>
      <c r="L57" s="104"/>
    </row>
    <row r="58" spans="1:12" s="10" customFormat="1" ht="31.5" customHeight="1">
      <c r="A58" s="169" t="s">
        <v>75</v>
      </c>
      <c r="B58" s="174">
        <v>841</v>
      </c>
      <c r="C58" s="175">
        <v>0</v>
      </c>
      <c r="D58" s="152">
        <f t="shared" si="9"/>
        <v>0</v>
      </c>
      <c r="E58" s="174">
        <v>1157</v>
      </c>
      <c r="F58" s="176">
        <v>0</v>
      </c>
      <c r="G58" s="152">
        <f t="shared" si="10"/>
        <v>0</v>
      </c>
      <c r="H58" s="172">
        <f>B58+E58</f>
        <v>1998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4.25" customHeight="1">
      <c r="A59" s="169" t="s">
        <v>57</v>
      </c>
      <c r="B59" s="174">
        <v>8106</v>
      </c>
      <c r="C59" s="175">
        <v>1771</v>
      </c>
      <c r="D59" s="152">
        <f t="shared" si="9"/>
        <v>21.848013816925736</v>
      </c>
      <c r="E59" s="174">
        <v>1356</v>
      </c>
      <c r="F59" s="176">
        <v>252</v>
      </c>
      <c r="G59" s="152">
        <f t="shared" si="10"/>
        <v>18.58407079646018</v>
      </c>
      <c r="H59" s="172">
        <v>9363</v>
      </c>
      <c r="I59" s="172">
        <v>100</v>
      </c>
      <c r="J59" s="173">
        <f>C59+F59-I59</f>
        <v>1923</v>
      </c>
      <c r="K59" s="152">
        <f t="shared" si="11"/>
        <v>20.538289009932715</v>
      </c>
      <c r="L59" s="104"/>
    </row>
    <row r="60" spans="1:12" s="10" customFormat="1" ht="31.5" customHeight="1">
      <c r="A60" s="167" t="s">
        <v>47</v>
      </c>
      <c r="B60" s="168">
        <f>B61</f>
        <v>1168</v>
      </c>
      <c r="C60" s="168">
        <f>C61</f>
        <v>0</v>
      </c>
      <c r="D60" s="152">
        <f t="shared" si="9"/>
        <v>0</v>
      </c>
      <c r="E60" s="168">
        <f>E61</f>
        <v>1168</v>
      </c>
      <c r="F60" s="168">
        <f>F61</f>
        <v>159</v>
      </c>
      <c r="G60" s="152">
        <f t="shared" si="10"/>
        <v>13.613013698630136</v>
      </c>
      <c r="H60" s="168">
        <f>H61</f>
        <v>1168</v>
      </c>
      <c r="I60" s="168">
        <f>I61</f>
        <v>0</v>
      </c>
      <c r="J60" s="168">
        <f>J61</f>
        <v>159</v>
      </c>
      <c r="K60" s="152">
        <f t="shared" si="11"/>
        <v>13.613013698630136</v>
      </c>
      <c r="L60" s="104"/>
    </row>
    <row r="61" spans="1:12" s="10" customFormat="1" ht="44.25" customHeight="1">
      <c r="A61" s="169" t="s">
        <v>26</v>
      </c>
      <c r="B61" s="174">
        <v>1168</v>
      </c>
      <c r="C61" s="174">
        <v>0</v>
      </c>
      <c r="D61" s="152">
        <f t="shared" si="9"/>
        <v>0</v>
      </c>
      <c r="E61" s="174">
        <v>1168</v>
      </c>
      <c r="F61" s="176">
        <v>159</v>
      </c>
      <c r="G61" s="152">
        <f t="shared" si="10"/>
        <v>13.613013698630136</v>
      </c>
      <c r="H61" s="172">
        <f>B61</f>
        <v>1168</v>
      </c>
      <c r="I61" s="172"/>
      <c r="J61" s="155">
        <f>C61+F61-I61</f>
        <v>159</v>
      </c>
      <c r="K61" s="152">
        <f t="shared" si="11"/>
        <v>13.613013698630136</v>
      </c>
      <c r="L61" s="104"/>
    </row>
    <row r="62" spans="1:12" s="10" customFormat="1" ht="39" customHeight="1" hidden="1">
      <c r="A62" s="169" t="s">
        <v>41</v>
      </c>
      <c r="B62" s="174"/>
      <c r="C62" s="174"/>
      <c r="D62" s="152" t="str">
        <f t="shared" si="9"/>
        <v>0 </v>
      </c>
      <c r="E62" s="174"/>
      <c r="F62" s="172"/>
      <c r="G62" s="152" t="str">
        <f t="shared" si="10"/>
        <v>0 </v>
      </c>
      <c r="H62" s="172">
        <f>B62+E62</f>
        <v>0</v>
      </c>
      <c r="I62" s="172"/>
      <c r="J62" s="172">
        <f>C62+F62</f>
        <v>0</v>
      </c>
      <c r="K62" s="152" t="str">
        <f t="shared" si="11"/>
        <v>0 </v>
      </c>
      <c r="L62" s="104"/>
    </row>
    <row r="63" spans="1:12" s="10" customFormat="1" ht="45.75" customHeight="1">
      <c r="A63" s="167" t="s">
        <v>107</v>
      </c>
      <c r="B63" s="168">
        <f>B64+B65+B66+B67</f>
        <v>7502</v>
      </c>
      <c r="C63" s="168">
        <f>C64+C65+C66+C67</f>
        <v>1375</v>
      </c>
      <c r="D63" s="152">
        <f t="shared" si="9"/>
        <v>18.328445747800586</v>
      </c>
      <c r="E63" s="168">
        <f>E64+E65+E67+E66</f>
        <v>4960</v>
      </c>
      <c r="F63" s="168">
        <f>F64+F67+F65+F66</f>
        <v>1210</v>
      </c>
      <c r="G63" s="152">
        <f t="shared" si="10"/>
        <v>24.39516129032258</v>
      </c>
      <c r="H63" s="168">
        <f>H64+H65+H67+H66</f>
        <v>12162</v>
      </c>
      <c r="I63" s="168">
        <f>I64+I65+I67</f>
        <v>0</v>
      </c>
      <c r="J63" s="168">
        <f>J64+J65+J67+J66</f>
        <v>2585</v>
      </c>
      <c r="K63" s="152">
        <f t="shared" si="11"/>
        <v>21.254727840815654</v>
      </c>
      <c r="L63" s="104"/>
    </row>
    <row r="64" spans="1:12" s="10" customFormat="1" ht="23.25" customHeight="1">
      <c r="A64" s="169" t="s">
        <v>111</v>
      </c>
      <c r="B64" s="174">
        <v>1229</v>
      </c>
      <c r="C64" s="175">
        <v>229</v>
      </c>
      <c r="D64" s="152">
        <f t="shared" si="9"/>
        <v>18.633034987794954</v>
      </c>
      <c r="E64" s="174">
        <v>0</v>
      </c>
      <c r="F64" s="176">
        <v>0</v>
      </c>
      <c r="G64" s="152" t="str">
        <f t="shared" si="10"/>
        <v>0 </v>
      </c>
      <c r="H64" s="172">
        <f>B64+E64</f>
        <v>1229</v>
      </c>
      <c r="I64" s="172"/>
      <c r="J64" s="176">
        <f>C64+F64</f>
        <v>229</v>
      </c>
      <c r="K64" s="152">
        <f t="shared" si="11"/>
        <v>18.633034987794954</v>
      </c>
      <c r="L64" s="104"/>
    </row>
    <row r="65" spans="1:12" s="10" customFormat="1" ht="87" customHeight="1" hidden="1">
      <c r="A65" s="169" t="s">
        <v>69</v>
      </c>
      <c r="B65" s="174"/>
      <c r="C65" s="175">
        <v>0</v>
      </c>
      <c r="D65" s="152" t="str">
        <f t="shared" si="9"/>
        <v>0 </v>
      </c>
      <c r="E65" s="174">
        <v>0</v>
      </c>
      <c r="F65" s="176">
        <v>0</v>
      </c>
      <c r="G65" s="152" t="str">
        <f t="shared" si="10"/>
        <v>0 </v>
      </c>
      <c r="H65" s="172">
        <f>B65+E65</f>
        <v>0</v>
      </c>
      <c r="I65" s="172"/>
      <c r="J65" s="173">
        <f>C65+F65</f>
        <v>0</v>
      </c>
      <c r="K65" s="152" t="str">
        <f t="shared" si="11"/>
        <v>0 </v>
      </c>
      <c r="L65" s="104"/>
    </row>
    <row r="66" spans="1:12" s="10" customFormat="1" ht="72" customHeight="1">
      <c r="A66" s="169" t="s">
        <v>132</v>
      </c>
      <c r="B66" s="174">
        <v>5727</v>
      </c>
      <c r="C66" s="175">
        <v>1123</v>
      </c>
      <c r="D66" s="152">
        <f t="shared" si="9"/>
        <v>19.60887026366335</v>
      </c>
      <c r="E66" s="174">
        <v>4622</v>
      </c>
      <c r="F66" s="176">
        <v>1199</v>
      </c>
      <c r="G66" s="152">
        <f t="shared" si="10"/>
        <v>25.941151016875814</v>
      </c>
      <c r="H66" s="172">
        <v>10350</v>
      </c>
      <c r="I66" s="172"/>
      <c r="J66" s="173">
        <f>C66+F66-I66</f>
        <v>2322</v>
      </c>
      <c r="K66" s="152">
        <f t="shared" si="11"/>
        <v>22.434782608695652</v>
      </c>
      <c r="L66" s="104"/>
    </row>
    <row r="67" spans="1:12" s="10" customFormat="1" ht="64.5" customHeight="1">
      <c r="A67" s="169" t="s">
        <v>91</v>
      </c>
      <c r="B67" s="174">
        <v>546</v>
      </c>
      <c r="C67" s="175">
        <v>23</v>
      </c>
      <c r="D67" s="152">
        <f t="shared" si="9"/>
        <v>4.212454212454213</v>
      </c>
      <c r="E67" s="174">
        <v>338</v>
      </c>
      <c r="F67" s="176">
        <v>11</v>
      </c>
      <c r="G67" s="152">
        <f t="shared" si="10"/>
        <v>3.2544378698224854</v>
      </c>
      <c r="H67" s="172">
        <v>583</v>
      </c>
      <c r="I67" s="172"/>
      <c r="J67" s="173">
        <f>C67+F67-I67</f>
        <v>34</v>
      </c>
      <c r="K67" s="152">
        <f t="shared" si="11"/>
        <v>5.831903945111493</v>
      </c>
      <c r="L67" s="104"/>
    </row>
    <row r="68" spans="1:12" s="10" customFormat="1" ht="27.75" customHeight="1">
      <c r="A68" s="167" t="s">
        <v>48</v>
      </c>
      <c r="B68" s="168">
        <f>B69+B71+B73+B74+B75+B70+B72</f>
        <v>439473</v>
      </c>
      <c r="C68" s="168">
        <f>C69+C71+C73+C74+C75+C70+C72</f>
        <v>24046</v>
      </c>
      <c r="D68" s="152">
        <f t="shared" si="9"/>
        <v>5.471553428765817</v>
      </c>
      <c r="E68" s="168">
        <f>E69+E71+E73+E74+E75+E70+E72</f>
        <v>31120</v>
      </c>
      <c r="F68" s="168">
        <f>F69+F71+F73+F74+F75+F70+F72</f>
        <v>7600</v>
      </c>
      <c r="G68" s="152">
        <f t="shared" si="10"/>
        <v>24.42159383033419</v>
      </c>
      <c r="H68" s="168">
        <f>H69+H71+H73+H74+H75+H70+H72</f>
        <v>457962</v>
      </c>
      <c r="I68" s="168">
        <f>I69+I71+I73+I74+I75+I70+I72</f>
        <v>4047</v>
      </c>
      <c r="J68" s="168">
        <f>J69+J71+J73+J74+J75+J70+J72</f>
        <v>27599</v>
      </c>
      <c r="K68" s="152">
        <f t="shared" si="11"/>
        <v>6.026482546586834</v>
      </c>
      <c r="L68" s="104"/>
    </row>
    <row r="69" spans="1:12" s="10" customFormat="1" ht="34.5" customHeight="1">
      <c r="A69" s="169" t="s">
        <v>76</v>
      </c>
      <c r="B69" s="174">
        <v>581</v>
      </c>
      <c r="C69" s="175">
        <v>80</v>
      </c>
      <c r="D69" s="152">
        <f t="shared" si="9"/>
        <v>13.769363166953527</v>
      </c>
      <c r="E69" s="174">
        <v>0</v>
      </c>
      <c r="F69" s="176">
        <v>0</v>
      </c>
      <c r="G69" s="152" t="str">
        <f t="shared" si="10"/>
        <v>0 </v>
      </c>
      <c r="H69" s="172">
        <v>581</v>
      </c>
      <c r="I69" s="172"/>
      <c r="J69" s="176">
        <f>C69+F69</f>
        <v>80</v>
      </c>
      <c r="K69" s="152">
        <f t="shared" si="11"/>
        <v>13.769363166953527</v>
      </c>
      <c r="L69" s="104"/>
    </row>
    <row r="70" spans="1:12" s="10" customFormat="1" ht="41.25" customHeight="1">
      <c r="A70" s="169" t="s">
        <v>28</v>
      </c>
      <c r="B70" s="174">
        <v>9443</v>
      </c>
      <c r="C70" s="175">
        <v>1909</v>
      </c>
      <c r="D70" s="152">
        <f t="shared" si="9"/>
        <v>20.216033040347348</v>
      </c>
      <c r="E70" s="174">
        <v>405</v>
      </c>
      <c r="F70" s="176">
        <v>0</v>
      </c>
      <c r="G70" s="152">
        <f t="shared" si="10"/>
        <v>0</v>
      </c>
      <c r="H70" s="172">
        <v>9443</v>
      </c>
      <c r="I70" s="172"/>
      <c r="J70" s="176">
        <f>C70+F70</f>
        <v>1909</v>
      </c>
      <c r="K70" s="152">
        <f t="shared" si="11"/>
        <v>20.216033040347348</v>
      </c>
      <c r="L70" s="104"/>
    </row>
    <row r="71" spans="1:12" s="10" customFormat="1" ht="39" customHeight="1" hidden="1">
      <c r="A71" s="169" t="s">
        <v>70</v>
      </c>
      <c r="B71" s="174">
        <v>0</v>
      </c>
      <c r="C71" s="175">
        <v>0</v>
      </c>
      <c r="D71" s="152" t="str">
        <f t="shared" si="9"/>
        <v>0 </v>
      </c>
      <c r="E71" s="174">
        <v>0</v>
      </c>
      <c r="F71" s="176">
        <v>0</v>
      </c>
      <c r="G71" s="152" t="str">
        <f t="shared" si="10"/>
        <v>0 </v>
      </c>
      <c r="H71" s="172">
        <f>B71+E71</f>
        <v>0</v>
      </c>
      <c r="I71" s="172"/>
      <c r="J71" s="176">
        <f>C71+F71</f>
        <v>0</v>
      </c>
      <c r="K71" s="152" t="str">
        <f t="shared" si="11"/>
        <v>0 </v>
      </c>
      <c r="L71" s="104"/>
    </row>
    <row r="72" spans="1:12" s="10" customFormat="1" ht="39" customHeight="1" hidden="1">
      <c r="A72" s="169" t="s">
        <v>83</v>
      </c>
      <c r="B72" s="174">
        <v>0</v>
      </c>
      <c r="C72" s="175">
        <v>0</v>
      </c>
      <c r="D72" s="152" t="str">
        <f t="shared" si="9"/>
        <v>0 </v>
      </c>
      <c r="E72" s="174">
        <v>0</v>
      </c>
      <c r="F72" s="176">
        <v>0</v>
      </c>
      <c r="G72" s="152" t="str">
        <f t="shared" si="10"/>
        <v>0 </v>
      </c>
      <c r="H72" s="172">
        <f>B72+E72</f>
        <v>0</v>
      </c>
      <c r="I72" s="172"/>
      <c r="J72" s="176">
        <f>C72+F72</f>
        <v>0</v>
      </c>
      <c r="K72" s="152" t="str">
        <f t="shared" si="11"/>
        <v>0 </v>
      </c>
      <c r="L72" s="104"/>
    </row>
    <row r="73" spans="1:12" s="10" customFormat="1" ht="26.25" customHeight="1">
      <c r="A73" s="169" t="s">
        <v>27</v>
      </c>
      <c r="B73" s="174">
        <v>9704</v>
      </c>
      <c r="C73" s="175">
        <v>2374</v>
      </c>
      <c r="D73" s="152">
        <f t="shared" si="9"/>
        <v>24.464138499587797</v>
      </c>
      <c r="E73" s="174">
        <v>0</v>
      </c>
      <c r="F73" s="176">
        <v>0</v>
      </c>
      <c r="G73" s="152" t="str">
        <f t="shared" si="10"/>
        <v>0 </v>
      </c>
      <c r="H73" s="172">
        <v>9704</v>
      </c>
      <c r="I73" s="172"/>
      <c r="J73" s="176">
        <f>C73+F73</f>
        <v>2374</v>
      </c>
      <c r="K73" s="152">
        <f t="shared" si="11"/>
        <v>24.464138499587797</v>
      </c>
      <c r="L73" s="104"/>
    </row>
    <row r="74" spans="1:12" s="10" customFormat="1" ht="24.75" customHeight="1">
      <c r="A74" s="169" t="s">
        <v>45</v>
      </c>
      <c r="B74" s="174">
        <v>357760</v>
      </c>
      <c r="C74" s="175">
        <v>4804</v>
      </c>
      <c r="D74" s="152">
        <f t="shared" si="9"/>
        <v>1.3427996422182469</v>
      </c>
      <c r="E74" s="174">
        <v>15480</v>
      </c>
      <c r="F74" s="176">
        <v>4483</v>
      </c>
      <c r="G74" s="152">
        <f t="shared" si="10"/>
        <v>28.959948320413435</v>
      </c>
      <c r="H74" s="172">
        <v>361014</v>
      </c>
      <c r="I74" s="172">
        <v>4047</v>
      </c>
      <c r="J74" s="176">
        <f>C74+F74-I74</f>
        <v>5240</v>
      </c>
      <c r="K74" s="152">
        <f t="shared" si="11"/>
        <v>1.4514672561174913</v>
      </c>
      <c r="L74" s="104"/>
    </row>
    <row r="75" spans="1:12" s="10" customFormat="1" ht="42.75" customHeight="1">
      <c r="A75" s="169" t="s">
        <v>34</v>
      </c>
      <c r="B75" s="174">
        <v>61985</v>
      </c>
      <c r="C75" s="175">
        <v>14879</v>
      </c>
      <c r="D75" s="152">
        <f t="shared" si="9"/>
        <v>24.004194563200773</v>
      </c>
      <c r="E75" s="174">
        <v>15235</v>
      </c>
      <c r="F75" s="176">
        <v>3117</v>
      </c>
      <c r="G75" s="152">
        <f t="shared" si="10"/>
        <v>20.45946832950443</v>
      </c>
      <c r="H75" s="172">
        <v>77220</v>
      </c>
      <c r="I75" s="172"/>
      <c r="J75" s="176">
        <f>C75+F75</f>
        <v>17996</v>
      </c>
      <c r="K75" s="152">
        <f t="shared" si="11"/>
        <v>23.304843304843303</v>
      </c>
      <c r="L75" s="104"/>
    </row>
    <row r="76" spans="1:12" s="10" customFormat="1" ht="42.75" customHeight="1">
      <c r="A76" s="167" t="s">
        <v>105</v>
      </c>
      <c r="B76" s="168">
        <f>B77+B78+B80+B81+B79</f>
        <v>88752</v>
      </c>
      <c r="C76" s="168">
        <f>C77+C78+C80+C81+C79</f>
        <v>12871</v>
      </c>
      <c r="D76" s="152">
        <f t="shared" si="9"/>
        <v>14.502208400937445</v>
      </c>
      <c r="E76" s="168">
        <f>E77+E78+E80+E81+E79</f>
        <v>77042</v>
      </c>
      <c r="F76" s="168">
        <f>F77+F78+F80+F81</f>
        <v>6787</v>
      </c>
      <c r="G76" s="152">
        <f t="shared" si="10"/>
        <v>8.809480543080397</v>
      </c>
      <c r="H76" s="168">
        <f>H77+H78+H80+H81+H79</f>
        <v>106844</v>
      </c>
      <c r="I76" s="168">
        <f>I77+I78+I80+I81+I79</f>
        <v>10288</v>
      </c>
      <c r="J76" s="168">
        <f>J77+J78+J80+J81+J79</f>
        <v>9370</v>
      </c>
      <c r="K76" s="152">
        <f t="shared" si="11"/>
        <v>8.769795215454307</v>
      </c>
      <c r="L76" s="104"/>
    </row>
    <row r="77" spans="1:12" s="10" customFormat="1" ht="30" customHeight="1">
      <c r="A77" s="169" t="s">
        <v>80</v>
      </c>
      <c r="B77" s="174">
        <v>988</v>
      </c>
      <c r="C77" s="175">
        <v>71</v>
      </c>
      <c r="D77" s="152">
        <f t="shared" si="9"/>
        <v>7.186234817813765</v>
      </c>
      <c r="E77" s="174">
        <v>0</v>
      </c>
      <c r="F77" s="176">
        <v>0</v>
      </c>
      <c r="G77" s="152" t="str">
        <f t="shared" si="10"/>
        <v>0 </v>
      </c>
      <c r="H77" s="172">
        <v>988</v>
      </c>
      <c r="I77" s="172"/>
      <c r="J77" s="173">
        <f>C77+F77</f>
        <v>71</v>
      </c>
      <c r="K77" s="152">
        <f t="shared" si="11"/>
        <v>7.186234817813765</v>
      </c>
      <c r="L77" s="104"/>
    </row>
    <row r="78" spans="1:12" s="10" customFormat="1" ht="39" customHeight="1" hidden="1">
      <c r="A78" s="169" t="s">
        <v>30</v>
      </c>
      <c r="B78" s="174"/>
      <c r="C78" s="175"/>
      <c r="D78" s="152" t="str">
        <f t="shared" si="9"/>
        <v>0 </v>
      </c>
      <c r="E78" s="174">
        <v>0</v>
      </c>
      <c r="F78" s="176">
        <v>0</v>
      </c>
      <c r="G78" s="152" t="str">
        <f t="shared" si="10"/>
        <v>0 </v>
      </c>
      <c r="H78" s="172">
        <f>B78+E78</f>
        <v>0</v>
      </c>
      <c r="I78" s="172"/>
      <c r="J78" s="173">
        <f>C78+F78</f>
        <v>0</v>
      </c>
      <c r="K78" s="152" t="str">
        <f t="shared" si="11"/>
        <v>0 </v>
      </c>
      <c r="L78" s="104"/>
    </row>
    <row r="79" spans="1:12" s="10" customFormat="1" ht="29.25" customHeight="1">
      <c r="A79" s="169" t="s">
        <v>30</v>
      </c>
      <c r="B79" s="174">
        <v>75</v>
      </c>
      <c r="C79" s="175">
        <v>0</v>
      </c>
      <c r="D79" s="152">
        <f t="shared" si="9"/>
        <v>0</v>
      </c>
      <c r="E79" s="174">
        <v>0</v>
      </c>
      <c r="F79" s="176">
        <v>0</v>
      </c>
      <c r="G79" s="152" t="str">
        <f t="shared" si="10"/>
        <v>0 </v>
      </c>
      <c r="H79" s="172">
        <v>75</v>
      </c>
      <c r="I79" s="172"/>
      <c r="J79" s="173">
        <f>C79+F79</f>
        <v>0</v>
      </c>
      <c r="K79" s="152">
        <f t="shared" si="11"/>
        <v>0</v>
      </c>
      <c r="L79" s="104"/>
    </row>
    <row r="80" spans="1:12" s="10" customFormat="1" ht="27" customHeight="1">
      <c r="A80" s="169" t="s">
        <v>71</v>
      </c>
      <c r="B80" s="174">
        <v>87689</v>
      </c>
      <c r="C80" s="175">
        <v>12800</v>
      </c>
      <c r="D80" s="152">
        <f t="shared" si="9"/>
        <v>14.597041818244023</v>
      </c>
      <c r="E80" s="174">
        <v>77042</v>
      </c>
      <c r="F80" s="176">
        <v>6787</v>
      </c>
      <c r="G80" s="152">
        <f t="shared" si="10"/>
        <v>8.809480543080397</v>
      </c>
      <c r="H80" s="172">
        <v>105781</v>
      </c>
      <c r="I80" s="172">
        <v>10288</v>
      </c>
      <c r="J80" s="173">
        <f>C80+F80-I80</f>
        <v>9299</v>
      </c>
      <c r="K80" s="152">
        <f t="shared" si="11"/>
        <v>8.790803641485711</v>
      </c>
      <c r="L80" s="104"/>
    </row>
    <row r="81" spans="1:12" s="10" customFormat="1" ht="39" customHeight="1" hidden="1">
      <c r="A81" s="169" t="s">
        <v>72</v>
      </c>
      <c r="B81" s="174">
        <v>0</v>
      </c>
      <c r="C81" s="174">
        <v>0</v>
      </c>
      <c r="D81" s="152" t="str">
        <f t="shared" si="9"/>
        <v>0 </v>
      </c>
      <c r="E81" s="174">
        <v>0</v>
      </c>
      <c r="F81" s="172">
        <v>0</v>
      </c>
      <c r="G81" s="152" t="str">
        <f t="shared" si="10"/>
        <v>0 </v>
      </c>
      <c r="H81" s="172">
        <f>B81+E81</f>
        <v>0</v>
      </c>
      <c r="I81" s="172"/>
      <c r="J81" s="172">
        <f>C81+F81</f>
        <v>0</v>
      </c>
      <c r="K81" s="152" t="str">
        <f t="shared" si="11"/>
        <v>0 </v>
      </c>
      <c r="L81" s="104"/>
    </row>
    <row r="82" spans="1:12" s="10" customFormat="1" ht="25.5" customHeight="1">
      <c r="A82" s="167" t="s">
        <v>106</v>
      </c>
      <c r="B82" s="168">
        <f>B84+B83</f>
        <v>263</v>
      </c>
      <c r="C82" s="168">
        <f>C84</f>
        <v>0</v>
      </c>
      <c r="D82" s="152">
        <f t="shared" si="9"/>
        <v>0</v>
      </c>
      <c r="E82" s="168">
        <f>E84</f>
        <v>0</v>
      </c>
      <c r="F82" s="168">
        <f>F84</f>
        <v>0</v>
      </c>
      <c r="G82" s="152" t="str">
        <f t="shared" si="10"/>
        <v>0 </v>
      </c>
      <c r="H82" s="168">
        <f>H84+H83</f>
        <v>263</v>
      </c>
      <c r="I82" s="168">
        <f>I84</f>
        <v>0</v>
      </c>
      <c r="J82" s="168">
        <f>J84</f>
        <v>0</v>
      </c>
      <c r="K82" s="152">
        <f t="shared" si="11"/>
        <v>0</v>
      </c>
      <c r="L82" s="104"/>
    </row>
    <row r="83" spans="1:12" s="10" customFormat="1" ht="24" customHeight="1" hidden="1">
      <c r="A83" s="169" t="s">
        <v>93</v>
      </c>
      <c r="B83" s="170"/>
      <c r="C83" s="168">
        <v>0</v>
      </c>
      <c r="D83" s="152">
        <v>0</v>
      </c>
      <c r="E83" s="168">
        <v>0</v>
      </c>
      <c r="F83" s="168">
        <v>0</v>
      </c>
      <c r="G83" s="152">
        <v>0</v>
      </c>
      <c r="H83" s="168"/>
      <c r="I83" s="168"/>
      <c r="J83" s="168">
        <v>0</v>
      </c>
      <c r="K83" s="152"/>
      <c r="L83" s="104"/>
    </row>
    <row r="84" spans="1:12" s="10" customFormat="1" ht="42" customHeight="1">
      <c r="A84" s="169" t="s">
        <v>112</v>
      </c>
      <c r="B84" s="174">
        <v>263</v>
      </c>
      <c r="C84" s="174">
        <v>0</v>
      </c>
      <c r="D84" s="152">
        <f aca="true" t="shared" si="12" ref="D84:D129">IF(B84=0,"0 ",C84/B84*100)</f>
        <v>0</v>
      </c>
      <c r="E84" s="174">
        <v>0</v>
      </c>
      <c r="F84" s="172">
        <v>0</v>
      </c>
      <c r="G84" s="152" t="str">
        <f aca="true" t="shared" si="13" ref="G84:G122">IF(E84=0,"0 ",F84/E84*100)</f>
        <v>0 </v>
      </c>
      <c r="H84" s="172">
        <f>B84+E84</f>
        <v>263</v>
      </c>
      <c r="I84" s="172"/>
      <c r="J84" s="155">
        <f>C84+F84</f>
        <v>0</v>
      </c>
      <c r="K84" s="152">
        <f aca="true" t="shared" si="14" ref="K84:K129">IF(H84=0,"0 ",J84/H84*100)</f>
        <v>0</v>
      </c>
      <c r="L84" s="104"/>
    </row>
    <row r="85" spans="1:12" s="10" customFormat="1" ht="24.75" customHeight="1">
      <c r="A85" s="167" t="s">
        <v>49</v>
      </c>
      <c r="B85" s="177">
        <f>B86+B87+B90+B92+B93+B89</f>
        <v>639296</v>
      </c>
      <c r="C85" s="177">
        <f>C86+C87+C90+C92+C93+C89</f>
        <v>141372</v>
      </c>
      <c r="D85" s="152">
        <f t="shared" si="12"/>
        <v>22.113700070077087</v>
      </c>
      <c r="E85" s="168">
        <f>E86+E87+E90+E92+E93</f>
        <v>285</v>
      </c>
      <c r="F85" s="168">
        <f>F86+F87+F90+F92+F93</f>
        <v>10</v>
      </c>
      <c r="G85" s="152">
        <f t="shared" si="13"/>
        <v>3.508771929824561</v>
      </c>
      <c r="H85" s="168">
        <f>H86+H87+H90+H92+H93+H89</f>
        <v>639581</v>
      </c>
      <c r="I85" s="168">
        <f>I86+I87+I90+I92+I93+I89</f>
        <v>0</v>
      </c>
      <c r="J85" s="168">
        <f>J86+J87+J90+J92+J93+J89</f>
        <v>141382</v>
      </c>
      <c r="K85" s="152">
        <f t="shared" si="14"/>
        <v>22.105409635370656</v>
      </c>
      <c r="L85" s="104"/>
    </row>
    <row r="86" spans="1:12" s="10" customFormat="1" ht="24.75" customHeight="1">
      <c r="A86" s="169" t="s">
        <v>9</v>
      </c>
      <c r="B86" s="174">
        <v>177354</v>
      </c>
      <c r="C86" s="175">
        <v>35083</v>
      </c>
      <c r="D86" s="152">
        <f t="shared" si="12"/>
        <v>19.781341272257745</v>
      </c>
      <c r="E86" s="174">
        <v>0</v>
      </c>
      <c r="F86" s="176">
        <v>0</v>
      </c>
      <c r="G86" s="152" t="str">
        <f t="shared" si="13"/>
        <v>0 </v>
      </c>
      <c r="H86" s="174">
        <v>177354</v>
      </c>
      <c r="I86" s="172"/>
      <c r="J86" s="173">
        <f>C86+F86</f>
        <v>35083</v>
      </c>
      <c r="K86" s="152">
        <f t="shared" si="14"/>
        <v>19.781341272257745</v>
      </c>
      <c r="L86" s="104"/>
    </row>
    <row r="87" spans="1:12" s="10" customFormat="1" ht="32.25" customHeight="1">
      <c r="A87" s="169" t="s">
        <v>10</v>
      </c>
      <c r="B87" s="174">
        <v>391557</v>
      </c>
      <c r="C87" s="175">
        <v>94239</v>
      </c>
      <c r="D87" s="152">
        <f t="shared" si="12"/>
        <v>24.067760249465593</v>
      </c>
      <c r="E87" s="174">
        <v>0</v>
      </c>
      <c r="F87" s="176">
        <v>0</v>
      </c>
      <c r="G87" s="152" t="str">
        <f t="shared" si="13"/>
        <v>0 </v>
      </c>
      <c r="H87" s="174">
        <v>391557</v>
      </c>
      <c r="I87" s="172"/>
      <c r="J87" s="173">
        <f>C87+F87</f>
        <v>94239</v>
      </c>
      <c r="K87" s="152">
        <f t="shared" si="14"/>
        <v>24.067760249465593</v>
      </c>
      <c r="L87" s="104"/>
    </row>
    <row r="88" spans="1:12" s="10" customFormat="1" ht="32.25" customHeight="1" hidden="1">
      <c r="A88" s="169" t="s">
        <v>21</v>
      </c>
      <c r="B88" s="174"/>
      <c r="C88" s="175"/>
      <c r="D88" s="152" t="str">
        <f t="shared" si="12"/>
        <v>0 </v>
      </c>
      <c r="E88" s="174"/>
      <c r="F88" s="176"/>
      <c r="G88" s="152" t="str">
        <f t="shared" si="13"/>
        <v>0 </v>
      </c>
      <c r="H88" s="174">
        <f>B88+E88</f>
        <v>0</v>
      </c>
      <c r="I88" s="172"/>
      <c r="J88" s="173">
        <f>C88+F88</f>
        <v>0</v>
      </c>
      <c r="K88" s="152" t="str">
        <f t="shared" si="14"/>
        <v>0 </v>
      </c>
      <c r="L88" s="104"/>
    </row>
    <row r="89" spans="1:12" s="10" customFormat="1" ht="32.25" customHeight="1">
      <c r="A89" s="169" t="s">
        <v>113</v>
      </c>
      <c r="B89" s="174">
        <v>37010</v>
      </c>
      <c r="C89" s="175">
        <v>6081</v>
      </c>
      <c r="D89" s="152">
        <f t="shared" si="12"/>
        <v>16.43069440691705</v>
      </c>
      <c r="E89" s="174">
        <v>0</v>
      </c>
      <c r="F89" s="176">
        <v>0</v>
      </c>
      <c r="G89" s="152" t="str">
        <f t="shared" si="13"/>
        <v>0 </v>
      </c>
      <c r="H89" s="174">
        <v>37010</v>
      </c>
      <c r="I89" s="172"/>
      <c r="J89" s="173">
        <f>C89+F89</f>
        <v>6081</v>
      </c>
      <c r="K89" s="152">
        <f t="shared" si="14"/>
        <v>16.43069440691705</v>
      </c>
      <c r="L89" s="104"/>
    </row>
    <row r="90" spans="1:12" s="10" customFormat="1" ht="60.75" customHeight="1">
      <c r="A90" s="169" t="s">
        <v>96</v>
      </c>
      <c r="B90" s="174">
        <v>953</v>
      </c>
      <c r="C90" s="175">
        <v>54</v>
      </c>
      <c r="D90" s="152">
        <f t="shared" si="12"/>
        <v>5.6663168940188875</v>
      </c>
      <c r="E90" s="174">
        <v>144</v>
      </c>
      <c r="F90" s="176">
        <v>2</v>
      </c>
      <c r="G90" s="152">
        <f t="shared" si="13"/>
        <v>1.3888888888888888</v>
      </c>
      <c r="H90" s="174">
        <v>1097</v>
      </c>
      <c r="I90" s="172"/>
      <c r="J90" s="173">
        <f>C90+F90-I90</f>
        <v>56</v>
      </c>
      <c r="K90" s="152">
        <f t="shared" si="14"/>
        <v>5.104831358249772</v>
      </c>
      <c r="L90" s="104"/>
    </row>
    <row r="91" spans="1:12" s="10" customFormat="1" ht="6" customHeight="1" hidden="1">
      <c r="A91" s="169" t="s">
        <v>39</v>
      </c>
      <c r="B91" s="174">
        <v>0</v>
      </c>
      <c r="C91" s="175"/>
      <c r="D91" s="152" t="str">
        <f t="shared" si="12"/>
        <v>0 </v>
      </c>
      <c r="E91" s="174"/>
      <c r="F91" s="176"/>
      <c r="G91" s="152" t="str">
        <f t="shared" si="13"/>
        <v>0 </v>
      </c>
      <c r="H91" s="174">
        <f>B91+E91</f>
        <v>0</v>
      </c>
      <c r="I91" s="172"/>
      <c r="J91" s="173">
        <f>C91+F91</f>
        <v>0</v>
      </c>
      <c r="K91" s="152" t="str">
        <f t="shared" si="14"/>
        <v>0 </v>
      </c>
      <c r="L91" s="104"/>
    </row>
    <row r="92" spans="1:12" s="10" customFormat="1" ht="45" customHeight="1">
      <c r="A92" s="169" t="s">
        <v>20</v>
      </c>
      <c r="B92" s="174">
        <v>2188</v>
      </c>
      <c r="C92" s="175">
        <v>82</v>
      </c>
      <c r="D92" s="152">
        <f t="shared" si="12"/>
        <v>3.7477148080438756</v>
      </c>
      <c r="E92" s="174">
        <v>141</v>
      </c>
      <c r="F92" s="176">
        <v>8</v>
      </c>
      <c r="G92" s="152">
        <f t="shared" si="13"/>
        <v>5.673758865248227</v>
      </c>
      <c r="H92" s="174">
        <v>2329</v>
      </c>
      <c r="I92" s="172"/>
      <c r="J92" s="173">
        <f>C92+F92-I92</f>
        <v>90</v>
      </c>
      <c r="K92" s="152">
        <f t="shared" si="14"/>
        <v>3.864319450407901</v>
      </c>
      <c r="L92" s="104"/>
    </row>
    <row r="93" spans="1:12" s="10" customFormat="1" ht="42" customHeight="1">
      <c r="A93" s="169" t="s">
        <v>29</v>
      </c>
      <c r="B93" s="174">
        <v>30234</v>
      </c>
      <c r="C93" s="175">
        <v>5833</v>
      </c>
      <c r="D93" s="152">
        <f t="shared" si="12"/>
        <v>19.292849110273202</v>
      </c>
      <c r="E93" s="174">
        <v>0</v>
      </c>
      <c r="F93" s="176">
        <v>0</v>
      </c>
      <c r="G93" s="152" t="str">
        <f t="shared" si="13"/>
        <v>0 </v>
      </c>
      <c r="H93" s="174">
        <v>30234</v>
      </c>
      <c r="I93" s="172"/>
      <c r="J93" s="173">
        <f>C93+F93</f>
        <v>5833</v>
      </c>
      <c r="K93" s="152">
        <f t="shared" si="14"/>
        <v>19.292849110273202</v>
      </c>
      <c r="L93" s="104"/>
    </row>
    <row r="94" spans="1:12" s="10" customFormat="1" ht="42" customHeight="1">
      <c r="A94" s="167" t="s">
        <v>97</v>
      </c>
      <c r="B94" s="168">
        <f>B95+B96+B97</f>
        <v>118639</v>
      </c>
      <c r="C94" s="168">
        <f>C95+C96+C97</f>
        <v>24148</v>
      </c>
      <c r="D94" s="152">
        <f t="shared" si="12"/>
        <v>20.35418370013233</v>
      </c>
      <c r="E94" s="168">
        <f>E95+E96+E97</f>
        <v>0</v>
      </c>
      <c r="F94" s="168">
        <f>F95+F96+F97</f>
        <v>0</v>
      </c>
      <c r="G94" s="152" t="str">
        <f t="shared" si="13"/>
        <v>0 </v>
      </c>
      <c r="H94" s="168">
        <f>H95+H96+H97</f>
        <v>118639</v>
      </c>
      <c r="I94" s="168">
        <f>I95+I96+I97</f>
        <v>0</v>
      </c>
      <c r="J94" s="168">
        <f>J95+J96+J97</f>
        <v>24148</v>
      </c>
      <c r="K94" s="152">
        <f t="shared" si="14"/>
        <v>20.35418370013233</v>
      </c>
      <c r="L94" s="104"/>
    </row>
    <row r="95" spans="1:12" s="10" customFormat="1" ht="24.75" customHeight="1">
      <c r="A95" s="169" t="s">
        <v>11</v>
      </c>
      <c r="B95" s="174">
        <v>88142</v>
      </c>
      <c r="C95" s="175">
        <v>19098</v>
      </c>
      <c r="D95" s="152">
        <f t="shared" si="12"/>
        <v>21.667309568650587</v>
      </c>
      <c r="E95" s="174">
        <v>0</v>
      </c>
      <c r="F95" s="176">
        <v>0</v>
      </c>
      <c r="G95" s="152" t="str">
        <f t="shared" si="13"/>
        <v>0 </v>
      </c>
      <c r="H95" s="172">
        <v>88142</v>
      </c>
      <c r="I95" s="172"/>
      <c r="J95" s="173">
        <f>C95+F95-I95</f>
        <v>19098</v>
      </c>
      <c r="K95" s="152">
        <f t="shared" si="14"/>
        <v>21.667309568650587</v>
      </c>
      <c r="L95" s="104"/>
    </row>
    <row r="96" spans="1:12" s="10" customFormat="1" ht="39" customHeight="1" hidden="1">
      <c r="A96" s="169" t="s">
        <v>12</v>
      </c>
      <c r="B96" s="174"/>
      <c r="C96" s="175">
        <v>0</v>
      </c>
      <c r="D96" s="152" t="str">
        <f t="shared" si="12"/>
        <v>0 </v>
      </c>
      <c r="E96" s="174">
        <v>0</v>
      </c>
      <c r="F96" s="176">
        <v>0</v>
      </c>
      <c r="G96" s="152" t="str">
        <f t="shared" si="13"/>
        <v>0 </v>
      </c>
      <c r="H96" s="172">
        <f>B96+E96</f>
        <v>0</v>
      </c>
      <c r="I96" s="172"/>
      <c r="J96" s="173">
        <f>C96+F96</f>
        <v>0</v>
      </c>
      <c r="K96" s="152" t="str">
        <f t="shared" si="14"/>
        <v>0 </v>
      </c>
      <c r="L96" s="104"/>
    </row>
    <row r="97" spans="1:12" s="10" customFormat="1" ht="52.5" customHeight="1">
      <c r="A97" s="169" t="s">
        <v>73</v>
      </c>
      <c r="B97" s="174">
        <v>30497</v>
      </c>
      <c r="C97" s="175">
        <v>5050</v>
      </c>
      <c r="D97" s="152">
        <f t="shared" si="12"/>
        <v>16.55900580384956</v>
      </c>
      <c r="E97" s="174">
        <v>0</v>
      </c>
      <c r="F97" s="176">
        <v>0</v>
      </c>
      <c r="G97" s="152" t="str">
        <f t="shared" si="13"/>
        <v>0 </v>
      </c>
      <c r="H97" s="172">
        <v>30497</v>
      </c>
      <c r="I97" s="172"/>
      <c r="J97" s="173">
        <f>C97+F97</f>
        <v>5050</v>
      </c>
      <c r="K97" s="152">
        <f t="shared" si="14"/>
        <v>16.55900580384956</v>
      </c>
      <c r="L97" s="104"/>
    </row>
    <row r="98" spans="1:12" s="10" customFormat="1" ht="25.5" customHeight="1" hidden="1">
      <c r="A98" s="167" t="s">
        <v>84</v>
      </c>
      <c r="B98" s="168">
        <f>B99+B100+B101+B102</f>
        <v>0</v>
      </c>
      <c r="C98" s="178">
        <f>C99+C100+C101+C102</f>
        <v>0</v>
      </c>
      <c r="D98" s="152" t="str">
        <f t="shared" si="12"/>
        <v>0 </v>
      </c>
      <c r="E98" s="168">
        <f>E99+E100+E101+E102</f>
        <v>0</v>
      </c>
      <c r="F98" s="168">
        <f>F99+F100+F101+F102</f>
        <v>0</v>
      </c>
      <c r="G98" s="152" t="str">
        <f t="shared" si="13"/>
        <v>0 </v>
      </c>
      <c r="H98" s="168">
        <f>H99+H100+H101+H102</f>
        <v>0</v>
      </c>
      <c r="I98" s="168"/>
      <c r="J98" s="168">
        <f>J99+J100+J101+J102</f>
        <v>0</v>
      </c>
      <c r="K98" s="152" t="str">
        <f t="shared" si="14"/>
        <v>0 </v>
      </c>
      <c r="L98" s="104"/>
    </row>
    <row r="99" spans="1:12" s="10" customFormat="1" ht="28.5" customHeight="1" hidden="1">
      <c r="A99" s="169" t="s">
        <v>7</v>
      </c>
      <c r="B99" s="174"/>
      <c r="C99" s="175">
        <v>0</v>
      </c>
      <c r="D99" s="152" t="str">
        <f t="shared" si="12"/>
        <v>0 </v>
      </c>
      <c r="E99" s="174">
        <v>0</v>
      </c>
      <c r="F99" s="172">
        <v>0</v>
      </c>
      <c r="G99" s="152" t="str">
        <f t="shared" si="13"/>
        <v>0 </v>
      </c>
      <c r="H99" s="172">
        <f>B99+E99</f>
        <v>0</v>
      </c>
      <c r="I99" s="172"/>
      <c r="J99" s="172">
        <f>C99+F99</f>
        <v>0</v>
      </c>
      <c r="K99" s="152" t="str">
        <f t="shared" si="14"/>
        <v>0 </v>
      </c>
      <c r="L99" s="104"/>
    </row>
    <row r="100" spans="1:12" s="10" customFormat="1" ht="36" customHeight="1" hidden="1">
      <c r="A100" s="169" t="s">
        <v>25</v>
      </c>
      <c r="B100" s="174">
        <v>0</v>
      </c>
      <c r="C100" s="175">
        <v>0</v>
      </c>
      <c r="D100" s="152" t="str">
        <f t="shared" si="12"/>
        <v>0 </v>
      </c>
      <c r="E100" s="174">
        <v>0</v>
      </c>
      <c r="F100" s="172">
        <v>0</v>
      </c>
      <c r="G100" s="152" t="str">
        <f t="shared" si="13"/>
        <v>0 </v>
      </c>
      <c r="H100" s="172">
        <f>B100+E100</f>
        <v>0</v>
      </c>
      <c r="I100" s="172"/>
      <c r="J100" s="172">
        <f>C100+F100</f>
        <v>0</v>
      </c>
      <c r="K100" s="152" t="str">
        <f t="shared" si="14"/>
        <v>0 </v>
      </c>
      <c r="L100" s="104"/>
    </row>
    <row r="101" spans="1:12" s="10" customFormat="1" ht="44.25" customHeight="1" hidden="1">
      <c r="A101" s="169" t="s">
        <v>44</v>
      </c>
      <c r="B101" s="174"/>
      <c r="C101" s="175">
        <v>0</v>
      </c>
      <c r="D101" s="152" t="str">
        <f t="shared" si="12"/>
        <v>0 </v>
      </c>
      <c r="E101" s="174">
        <v>0</v>
      </c>
      <c r="F101" s="172">
        <v>0</v>
      </c>
      <c r="G101" s="152" t="str">
        <f t="shared" si="13"/>
        <v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>0 </v>
      </c>
      <c r="L101" s="104"/>
    </row>
    <row r="102" spans="1:12" s="10" customFormat="1" ht="43.5" customHeight="1" hidden="1">
      <c r="A102" s="169" t="s">
        <v>81</v>
      </c>
      <c r="B102" s="174">
        <v>0</v>
      </c>
      <c r="C102" s="175">
        <v>0</v>
      </c>
      <c r="D102" s="152" t="str">
        <f t="shared" si="12"/>
        <v>0 </v>
      </c>
      <c r="E102" s="174">
        <v>0</v>
      </c>
      <c r="F102" s="176">
        <v>0</v>
      </c>
      <c r="G102" s="152" t="str">
        <f t="shared" si="13"/>
        <v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>0 </v>
      </c>
      <c r="L102" s="104"/>
    </row>
    <row r="103" spans="1:12" s="10" customFormat="1" ht="24.75" customHeight="1">
      <c r="A103" s="167" t="s">
        <v>50</v>
      </c>
      <c r="B103" s="168">
        <f>B104+B105+B106+B107+B108</f>
        <v>247303</v>
      </c>
      <c r="C103" s="168">
        <f>C104+C105+C106+C107+C108</f>
        <v>50582</v>
      </c>
      <c r="D103" s="152">
        <f t="shared" si="12"/>
        <v>20.453451838433015</v>
      </c>
      <c r="E103" s="168">
        <f>E104+E105+E106+E107+E108</f>
        <v>0</v>
      </c>
      <c r="F103" s="168">
        <f>F104+F105+F106+F107+F108</f>
        <v>0</v>
      </c>
      <c r="G103" s="152" t="str">
        <f t="shared" si="13"/>
        <v>0 </v>
      </c>
      <c r="H103" s="168">
        <f>H104+H105+H106+H107+H108</f>
        <v>247303</v>
      </c>
      <c r="I103" s="168">
        <f>I104+I105+I106+I107+I108</f>
        <v>0</v>
      </c>
      <c r="J103" s="168">
        <f>J104+J105+J106+J107+J108</f>
        <v>50582</v>
      </c>
      <c r="K103" s="152">
        <f t="shared" si="14"/>
        <v>20.453451838433015</v>
      </c>
      <c r="L103" s="104"/>
    </row>
    <row r="104" spans="1:12" s="10" customFormat="1" ht="25.5" customHeight="1">
      <c r="A104" s="169" t="s">
        <v>13</v>
      </c>
      <c r="B104" s="174">
        <v>12096</v>
      </c>
      <c r="C104" s="175">
        <v>3100</v>
      </c>
      <c r="D104" s="152">
        <f t="shared" si="12"/>
        <v>25.628306878306876</v>
      </c>
      <c r="E104" s="174">
        <v>0</v>
      </c>
      <c r="F104" s="176">
        <v>0</v>
      </c>
      <c r="G104" s="152" t="str">
        <f t="shared" si="13"/>
        <v>0 </v>
      </c>
      <c r="H104" s="172">
        <f>B104</f>
        <v>12096</v>
      </c>
      <c r="I104" s="172"/>
      <c r="J104" s="173">
        <f>C104+F104</f>
        <v>3100</v>
      </c>
      <c r="K104" s="152">
        <f t="shared" si="14"/>
        <v>25.628306878306876</v>
      </c>
      <c r="L104" s="104"/>
    </row>
    <row r="105" spans="1:12" s="10" customFormat="1" ht="45" customHeight="1">
      <c r="A105" s="169" t="s">
        <v>33</v>
      </c>
      <c r="B105" s="174">
        <v>62723</v>
      </c>
      <c r="C105" s="175">
        <v>15596</v>
      </c>
      <c r="D105" s="152">
        <f t="shared" si="12"/>
        <v>24.86488210066483</v>
      </c>
      <c r="E105" s="174">
        <v>0</v>
      </c>
      <c r="F105" s="176">
        <v>0</v>
      </c>
      <c r="G105" s="152" t="str">
        <f t="shared" si="13"/>
        <v>0 </v>
      </c>
      <c r="H105" s="172">
        <f>B105</f>
        <v>62723</v>
      </c>
      <c r="I105" s="172"/>
      <c r="J105" s="173">
        <f>C105+F105</f>
        <v>15596</v>
      </c>
      <c r="K105" s="152">
        <f t="shared" si="14"/>
        <v>24.86488210066483</v>
      </c>
      <c r="L105" s="104"/>
    </row>
    <row r="106" spans="1:12" s="10" customFormat="1" ht="42.75" customHeight="1">
      <c r="A106" s="169" t="s">
        <v>31</v>
      </c>
      <c r="B106" s="174">
        <v>117205</v>
      </c>
      <c r="C106" s="175">
        <v>26874</v>
      </c>
      <c r="D106" s="152">
        <f t="shared" si="12"/>
        <v>22.929055927648136</v>
      </c>
      <c r="E106" s="174">
        <v>0</v>
      </c>
      <c r="F106" s="176">
        <v>0</v>
      </c>
      <c r="G106" s="152" t="str">
        <f t="shared" si="13"/>
        <v>0 </v>
      </c>
      <c r="H106" s="172">
        <f>B106+E106</f>
        <v>117205</v>
      </c>
      <c r="I106" s="172"/>
      <c r="J106" s="173">
        <f>C106+F106</f>
        <v>26874</v>
      </c>
      <c r="K106" s="152">
        <f t="shared" si="14"/>
        <v>22.929055927648136</v>
      </c>
      <c r="L106" s="104"/>
    </row>
    <row r="107" spans="1:12" s="10" customFormat="1" ht="21" customHeight="1">
      <c r="A107" s="169" t="s">
        <v>58</v>
      </c>
      <c r="B107" s="174">
        <v>42098</v>
      </c>
      <c r="C107" s="175">
        <v>2444</v>
      </c>
      <c r="D107" s="152">
        <f t="shared" si="12"/>
        <v>5.805501448999952</v>
      </c>
      <c r="E107" s="174">
        <v>0</v>
      </c>
      <c r="F107" s="176">
        <v>0</v>
      </c>
      <c r="G107" s="152" t="str">
        <f t="shared" si="13"/>
        <v>0 </v>
      </c>
      <c r="H107" s="172">
        <f>B107+E107</f>
        <v>42098</v>
      </c>
      <c r="I107" s="172"/>
      <c r="J107" s="173">
        <f>C107+F107</f>
        <v>2444</v>
      </c>
      <c r="K107" s="152">
        <f t="shared" si="14"/>
        <v>5.805501448999952</v>
      </c>
      <c r="L107" s="104"/>
    </row>
    <row r="108" spans="1:12" s="10" customFormat="1" ht="44.25" customHeight="1">
      <c r="A108" s="169" t="s">
        <v>32</v>
      </c>
      <c r="B108" s="174">
        <v>13181</v>
      </c>
      <c r="C108" s="179">
        <v>2568</v>
      </c>
      <c r="D108" s="152">
        <f t="shared" si="12"/>
        <v>19.482588574463243</v>
      </c>
      <c r="E108" s="174">
        <v>0</v>
      </c>
      <c r="F108" s="176">
        <v>0</v>
      </c>
      <c r="G108" s="152" t="str">
        <f t="shared" si="13"/>
        <v>0 </v>
      </c>
      <c r="H108" s="172">
        <f>B108+E108</f>
        <v>13181</v>
      </c>
      <c r="I108" s="172"/>
      <c r="J108" s="173">
        <f>C108+F108</f>
        <v>2568</v>
      </c>
      <c r="K108" s="152">
        <f t="shared" si="14"/>
        <v>19.482588574463243</v>
      </c>
      <c r="L108" s="104"/>
    </row>
    <row r="109" spans="1:14" s="10" customFormat="1" ht="44.25" customHeight="1">
      <c r="A109" s="180" t="s">
        <v>59</v>
      </c>
      <c r="B109" s="177">
        <f>B110+B111+B112</f>
        <v>43650</v>
      </c>
      <c r="C109" s="177">
        <f>C110+C111+C112</f>
        <v>7243</v>
      </c>
      <c r="D109" s="152">
        <f t="shared" si="12"/>
        <v>16.59335624284078</v>
      </c>
      <c r="E109" s="177">
        <f>E110+E111+E112</f>
        <v>0</v>
      </c>
      <c r="F109" s="177">
        <f>F110+F111+F112</f>
        <v>0</v>
      </c>
      <c r="G109" s="152" t="str">
        <f t="shared" si="13"/>
        <v>0 </v>
      </c>
      <c r="H109" s="177">
        <f>H110+H111+H112</f>
        <v>43650</v>
      </c>
      <c r="I109" s="177">
        <f>I110+I111+I112</f>
        <v>0</v>
      </c>
      <c r="J109" s="177">
        <f>J110+J111+J112</f>
        <v>7243</v>
      </c>
      <c r="K109" s="152">
        <f t="shared" si="14"/>
        <v>16.59335624284078</v>
      </c>
      <c r="L109" s="104"/>
      <c r="N109" s="89"/>
    </row>
    <row r="110" spans="1:12" s="10" customFormat="1" ht="22.5" customHeight="1">
      <c r="A110" s="169" t="s">
        <v>60</v>
      </c>
      <c r="B110" s="174">
        <v>29316</v>
      </c>
      <c r="C110" s="179">
        <v>3698</v>
      </c>
      <c r="D110" s="152">
        <f t="shared" si="12"/>
        <v>12.614272069859462</v>
      </c>
      <c r="E110" s="174">
        <v>0</v>
      </c>
      <c r="F110" s="172">
        <v>0</v>
      </c>
      <c r="G110" s="152" t="str">
        <f t="shared" si="13"/>
        <v>0 </v>
      </c>
      <c r="H110" s="172">
        <f>B110+E110</f>
        <v>29316</v>
      </c>
      <c r="I110" s="172"/>
      <c r="J110" s="173">
        <f>C110+F110</f>
        <v>3698</v>
      </c>
      <c r="K110" s="152">
        <f t="shared" si="14"/>
        <v>12.614272069859462</v>
      </c>
      <c r="L110" s="104"/>
    </row>
    <row r="111" spans="1:12" s="10" customFormat="1" ht="22.5" customHeight="1">
      <c r="A111" s="169" t="s">
        <v>61</v>
      </c>
      <c r="B111" s="174">
        <v>13965</v>
      </c>
      <c r="C111" s="179">
        <v>3453</v>
      </c>
      <c r="D111" s="152">
        <f t="shared" si="12"/>
        <v>24.72610096670247</v>
      </c>
      <c r="E111" s="174">
        <v>0</v>
      </c>
      <c r="F111" s="172">
        <v>0</v>
      </c>
      <c r="G111" s="152" t="str">
        <f t="shared" si="13"/>
        <v>0 </v>
      </c>
      <c r="H111" s="172">
        <f>B111+E111</f>
        <v>13965</v>
      </c>
      <c r="I111" s="172"/>
      <c r="J111" s="173">
        <f>C111+F111</f>
        <v>3453</v>
      </c>
      <c r="K111" s="152">
        <f t="shared" si="14"/>
        <v>24.72610096670247</v>
      </c>
      <c r="L111" s="104"/>
    </row>
    <row r="112" spans="1:12" s="10" customFormat="1" ht="45.75" customHeight="1">
      <c r="A112" s="169" t="s">
        <v>77</v>
      </c>
      <c r="B112" s="174">
        <v>369</v>
      </c>
      <c r="C112" s="179">
        <v>92</v>
      </c>
      <c r="D112" s="152">
        <f t="shared" si="12"/>
        <v>24.932249322493224</v>
      </c>
      <c r="E112" s="174">
        <v>0</v>
      </c>
      <c r="F112" s="172">
        <v>0</v>
      </c>
      <c r="G112" s="152" t="str">
        <f t="shared" si="13"/>
        <v>0 </v>
      </c>
      <c r="H112" s="172">
        <v>369</v>
      </c>
      <c r="I112" s="172"/>
      <c r="J112" s="173">
        <f aca="true" t="shared" si="15" ref="J112:J118">C112+F112</f>
        <v>92</v>
      </c>
      <c r="K112" s="152">
        <f t="shared" si="14"/>
        <v>24.932249322493224</v>
      </c>
      <c r="L112" s="104"/>
    </row>
    <row r="113" spans="1:12" s="10" customFormat="1" ht="39" customHeight="1" hidden="1">
      <c r="A113" s="180" t="s">
        <v>65</v>
      </c>
      <c r="B113" s="177">
        <f>B114+B115</f>
        <v>0</v>
      </c>
      <c r="C113" s="181"/>
      <c r="D113" s="152" t="str">
        <f t="shared" si="12"/>
        <v>0 </v>
      </c>
      <c r="E113" s="177">
        <f>E114+E115</f>
        <v>0</v>
      </c>
      <c r="F113" s="182">
        <f>F114+F115</f>
        <v>0</v>
      </c>
      <c r="G113" s="152" t="str">
        <f t="shared" si="13"/>
        <v>0 </v>
      </c>
      <c r="H113" s="172">
        <f aca="true" t="shared" si="16" ref="H113:H118">B113+E113</f>
        <v>0</v>
      </c>
      <c r="I113" s="182"/>
      <c r="J113" s="173">
        <f t="shared" si="15"/>
        <v>0</v>
      </c>
      <c r="K113" s="152" t="str">
        <f t="shared" si="14"/>
        <v>0 </v>
      </c>
      <c r="L113" s="104"/>
    </row>
    <row r="114" spans="1:12" s="10" customFormat="1" ht="39" customHeight="1" hidden="1">
      <c r="A114" s="169" t="s">
        <v>66</v>
      </c>
      <c r="B114" s="174"/>
      <c r="C114" s="179"/>
      <c r="D114" s="152" t="str">
        <f t="shared" si="12"/>
        <v>0 </v>
      </c>
      <c r="E114" s="174">
        <v>0</v>
      </c>
      <c r="F114" s="172">
        <v>0</v>
      </c>
      <c r="G114" s="152" t="str">
        <f t="shared" si="13"/>
        <v>0 </v>
      </c>
      <c r="H114" s="172">
        <f t="shared" si="16"/>
        <v>0</v>
      </c>
      <c r="I114" s="172"/>
      <c r="J114" s="173">
        <f t="shared" si="15"/>
        <v>0</v>
      </c>
      <c r="K114" s="152" t="str">
        <f t="shared" si="14"/>
        <v>0 </v>
      </c>
      <c r="L114" s="104"/>
    </row>
    <row r="115" spans="1:12" s="10" customFormat="1" ht="39" customHeight="1" hidden="1">
      <c r="A115" s="169" t="s">
        <v>67</v>
      </c>
      <c r="B115" s="174">
        <v>0</v>
      </c>
      <c r="C115" s="179"/>
      <c r="D115" s="152" t="str">
        <f t="shared" si="12"/>
        <v>0 </v>
      </c>
      <c r="E115" s="174">
        <v>0</v>
      </c>
      <c r="F115" s="172">
        <v>0</v>
      </c>
      <c r="G115" s="152" t="str">
        <f t="shared" si="13"/>
        <v>0 </v>
      </c>
      <c r="H115" s="172">
        <f t="shared" si="16"/>
        <v>0</v>
      </c>
      <c r="I115" s="172"/>
      <c r="J115" s="173">
        <f t="shared" si="15"/>
        <v>0</v>
      </c>
      <c r="K115" s="152" t="str">
        <f t="shared" si="14"/>
        <v>0 </v>
      </c>
      <c r="L115" s="104"/>
    </row>
    <row r="116" spans="1:12" s="10" customFormat="1" ht="39" customHeight="1" hidden="1">
      <c r="A116" s="169" t="s">
        <v>68</v>
      </c>
      <c r="B116" s="174">
        <v>0</v>
      </c>
      <c r="C116" s="179"/>
      <c r="D116" s="152" t="str">
        <f t="shared" si="12"/>
        <v>0 </v>
      </c>
      <c r="E116" s="174">
        <v>0</v>
      </c>
      <c r="F116" s="172">
        <v>0</v>
      </c>
      <c r="G116" s="152" t="str">
        <f t="shared" si="13"/>
        <v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>0 </v>
      </c>
      <c r="L116" s="104"/>
    </row>
    <row r="117" spans="1:12" s="10" customFormat="1" ht="39" customHeight="1" hidden="1">
      <c r="A117" s="169" t="s">
        <v>77</v>
      </c>
      <c r="B117" s="174"/>
      <c r="C117" s="179">
        <v>0</v>
      </c>
      <c r="D117" s="152" t="str">
        <f t="shared" si="12"/>
        <v>0 </v>
      </c>
      <c r="E117" s="174">
        <v>0</v>
      </c>
      <c r="F117" s="172">
        <v>0</v>
      </c>
      <c r="G117" s="152" t="str">
        <f t="shared" si="13"/>
        <v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>0 </v>
      </c>
      <c r="L117" s="104"/>
    </row>
    <row r="118" spans="1:12" s="10" customFormat="1" ht="30.75" customHeight="1" hidden="1">
      <c r="A118" s="169" t="s">
        <v>119</v>
      </c>
      <c r="B118" s="174"/>
      <c r="C118" s="179"/>
      <c r="D118" s="152" t="str">
        <f t="shared" si="12"/>
        <v>0 </v>
      </c>
      <c r="E118" s="174">
        <v>0</v>
      </c>
      <c r="F118" s="172">
        <v>0</v>
      </c>
      <c r="G118" s="152" t="str">
        <f t="shared" si="13"/>
        <v>0 </v>
      </c>
      <c r="H118" s="172">
        <f t="shared" si="16"/>
        <v>0</v>
      </c>
      <c r="I118" s="172"/>
      <c r="J118" s="173">
        <f t="shared" si="15"/>
        <v>0</v>
      </c>
      <c r="K118" s="152"/>
      <c r="L118" s="104"/>
    </row>
    <row r="119" spans="1:12" s="10" customFormat="1" ht="42" customHeight="1">
      <c r="A119" s="180" t="s">
        <v>65</v>
      </c>
      <c r="B119" s="168">
        <f>B120+B122</f>
        <v>1376</v>
      </c>
      <c r="C119" s="168">
        <f>C120+C122</f>
        <v>372</v>
      </c>
      <c r="D119" s="152">
        <f t="shared" si="12"/>
        <v>27.03488372093023</v>
      </c>
      <c r="E119" s="168">
        <f>E121+E120</f>
        <v>0</v>
      </c>
      <c r="F119" s="168">
        <f>F121+F120+F122</f>
        <v>0</v>
      </c>
      <c r="G119" s="152" t="str">
        <f t="shared" si="13"/>
        <v>0 </v>
      </c>
      <c r="H119" s="168">
        <f>H120+H122</f>
        <v>1376</v>
      </c>
      <c r="I119" s="168">
        <f>I121+I120+I122</f>
        <v>0</v>
      </c>
      <c r="J119" s="168">
        <f>J121+J120+J122</f>
        <v>372</v>
      </c>
      <c r="K119" s="152">
        <f t="shared" si="14"/>
        <v>27.03488372093023</v>
      </c>
      <c r="L119" s="104"/>
    </row>
    <row r="120" spans="1:12" s="10" customFormat="1" ht="24.75" customHeight="1">
      <c r="A120" s="169" t="s">
        <v>66</v>
      </c>
      <c r="B120" s="170">
        <v>267</v>
      </c>
      <c r="C120" s="171">
        <v>50</v>
      </c>
      <c r="D120" s="152">
        <f t="shared" si="12"/>
        <v>18.726591760299627</v>
      </c>
      <c r="E120" s="170">
        <v>0</v>
      </c>
      <c r="F120" s="170">
        <v>0</v>
      </c>
      <c r="G120" s="152" t="str">
        <f t="shared" si="13"/>
        <v>0 </v>
      </c>
      <c r="H120" s="172">
        <f>B120+E120</f>
        <v>267</v>
      </c>
      <c r="I120" s="172"/>
      <c r="J120" s="173">
        <f>C120+F120</f>
        <v>50</v>
      </c>
      <c r="K120" s="152">
        <f t="shared" si="14"/>
        <v>18.726591760299627</v>
      </c>
      <c r="L120" s="104"/>
    </row>
    <row r="121" spans="1:12" s="10" customFormat="1" ht="39" customHeight="1" hidden="1">
      <c r="A121" s="169" t="s">
        <v>67</v>
      </c>
      <c r="B121" s="174"/>
      <c r="C121" s="179">
        <v>0</v>
      </c>
      <c r="D121" s="152" t="str">
        <f t="shared" si="12"/>
        <v>0 </v>
      </c>
      <c r="E121" s="174">
        <v>0</v>
      </c>
      <c r="F121" s="172">
        <v>0</v>
      </c>
      <c r="G121" s="152" t="str">
        <f t="shared" si="13"/>
        <v>0 </v>
      </c>
      <c r="H121" s="172">
        <f>B121+E121</f>
        <v>0</v>
      </c>
      <c r="I121" s="172"/>
      <c r="J121" s="173">
        <f>C121+F121</f>
        <v>0</v>
      </c>
      <c r="K121" s="152" t="str">
        <f t="shared" si="14"/>
        <v>0 </v>
      </c>
      <c r="L121" s="104"/>
    </row>
    <row r="122" spans="1:12" s="10" customFormat="1" ht="48.75" customHeight="1">
      <c r="A122" s="169" t="s">
        <v>67</v>
      </c>
      <c r="B122" s="174">
        <v>1109</v>
      </c>
      <c r="C122" s="179">
        <v>322</v>
      </c>
      <c r="D122" s="152">
        <f t="shared" si="12"/>
        <v>29.035166816952206</v>
      </c>
      <c r="E122" s="174">
        <v>0</v>
      </c>
      <c r="F122" s="172">
        <v>0</v>
      </c>
      <c r="G122" s="152" t="str">
        <f t="shared" si="13"/>
        <v>0 </v>
      </c>
      <c r="H122" s="172">
        <f>B122+E122</f>
        <v>1109</v>
      </c>
      <c r="I122" s="172"/>
      <c r="J122" s="173">
        <f>C122+F122</f>
        <v>322</v>
      </c>
      <c r="K122" s="152">
        <f t="shared" si="14"/>
        <v>29.035166816952206</v>
      </c>
      <c r="L122" s="104"/>
    </row>
    <row r="123" spans="1:12" s="87" customFormat="1" ht="39" customHeight="1" hidden="1">
      <c r="A123" s="180" t="s">
        <v>98</v>
      </c>
      <c r="B123" s="177">
        <f>B124</f>
        <v>0</v>
      </c>
      <c r="C123" s="177">
        <f>C124</f>
        <v>0</v>
      </c>
      <c r="D123" s="152" t="str">
        <f t="shared" si="12"/>
        <v>0 </v>
      </c>
      <c r="E123" s="177">
        <f aca="true" t="shared" si="17" ref="E123:J123">E124</f>
        <v>0</v>
      </c>
      <c r="F123" s="177">
        <f t="shared" si="17"/>
        <v>0</v>
      </c>
      <c r="G123" s="177" t="str">
        <f t="shared" si="17"/>
        <v>0 </v>
      </c>
      <c r="H123" s="177">
        <f t="shared" si="17"/>
        <v>0</v>
      </c>
      <c r="I123" s="177">
        <f t="shared" si="17"/>
        <v>0</v>
      </c>
      <c r="J123" s="183">
        <f t="shared" si="17"/>
        <v>0</v>
      </c>
      <c r="K123" s="152" t="str">
        <f t="shared" si="14"/>
        <v>0 </v>
      </c>
      <c r="L123" s="104"/>
    </row>
    <row r="124" spans="1:12" s="10" customFormat="1" ht="39" customHeight="1" hidden="1">
      <c r="A124" s="169" t="s">
        <v>98</v>
      </c>
      <c r="B124" s="174">
        <v>0</v>
      </c>
      <c r="C124" s="184">
        <v>0</v>
      </c>
      <c r="D124" s="152" t="str">
        <f t="shared" si="12"/>
        <v>0 </v>
      </c>
      <c r="E124" s="174">
        <v>0</v>
      </c>
      <c r="F124" s="172">
        <v>0</v>
      </c>
      <c r="G124" s="174" t="str">
        <f>G125</f>
        <v>0 </v>
      </c>
      <c r="H124" s="172">
        <f>B124+E124</f>
        <v>0</v>
      </c>
      <c r="I124" s="172">
        <f>C124+F124</f>
        <v>0</v>
      </c>
      <c r="J124" s="176">
        <f>D124+G124</f>
        <v>0</v>
      </c>
      <c r="K124" s="152" t="str">
        <f t="shared" si="14"/>
        <v>0 </v>
      </c>
      <c r="L124" s="104"/>
    </row>
    <row r="125" spans="1:12" s="10" customFormat="1" ht="39" customHeight="1">
      <c r="A125" s="167" t="s">
        <v>51</v>
      </c>
      <c r="B125" s="168">
        <f>B126+B127+B128</f>
        <v>29692</v>
      </c>
      <c r="C125" s="168">
        <f>C126+C127+C128</f>
        <v>7927</v>
      </c>
      <c r="D125" s="152">
        <f t="shared" si="12"/>
        <v>26.6974269163411</v>
      </c>
      <c r="E125" s="168">
        <f>E126+E127+E128</f>
        <v>0</v>
      </c>
      <c r="F125" s="168">
        <f>F126+F127+F128</f>
        <v>0</v>
      </c>
      <c r="G125" s="152" t="str">
        <f>IF(E125=0,"0 ",F125/E125*100)</f>
        <v>0 </v>
      </c>
      <c r="H125" s="168">
        <f>H126+H127+H128</f>
        <v>0</v>
      </c>
      <c r="I125" s="168">
        <f>I126+I127+I128</f>
        <v>7927</v>
      </c>
      <c r="J125" s="178">
        <f>J126+J127+J128</f>
        <v>0</v>
      </c>
      <c r="K125" s="152" t="str">
        <f t="shared" si="14"/>
        <v>0 </v>
      </c>
      <c r="L125" s="104"/>
    </row>
    <row r="126" spans="1:12" s="10" customFormat="1" ht="66.75" customHeight="1">
      <c r="A126" s="169" t="s">
        <v>62</v>
      </c>
      <c r="B126" s="174">
        <v>29692</v>
      </c>
      <c r="C126" s="184">
        <v>7927</v>
      </c>
      <c r="D126" s="152">
        <f t="shared" si="12"/>
        <v>26.6974269163411</v>
      </c>
      <c r="E126" s="174">
        <v>0</v>
      </c>
      <c r="F126" s="172">
        <v>0</v>
      </c>
      <c r="G126" s="152" t="str">
        <f>IF(E126=0,"0 ",F126/E126*100)</f>
        <v>0 </v>
      </c>
      <c r="H126" s="172">
        <v>0</v>
      </c>
      <c r="I126" s="172">
        <v>7927</v>
      </c>
      <c r="J126" s="173">
        <v>0</v>
      </c>
      <c r="K126" s="152" t="str">
        <f t="shared" si="14"/>
        <v>0 </v>
      </c>
      <c r="L126" s="104"/>
    </row>
    <row r="127" spans="1:12" s="10" customFormat="1" ht="28.5" customHeight="1" hidden="1">
      <c r="A127" s="169" t="s">
        <v>64</v>
      </c>
      <c r="B127" s="174">
        <v>0</v>
      </c>
      <c r="C127" s="184">
        <v>0</v>
      </c>
      <c r="D127" s="152" t="str">
        <f t="shared" si="12"/>
        <v>0 </v>
      </c>
      <c r="E127" s="174">
        <v>0</v>
      </c>
      <c r="F127" s="172">
        <v>0</v>
      </c>
      <c r="G127" s="152" t="str">
        <f>IF(E127=0,"0 ",F127/E127*100)</f>
        <v>0 </v>
      </c>
      <c r="H127" s="172">
        <v>0</v>
      </c>
      <c r="I127" s="172"/>
      <c r="J127" s="172">
        <f>C127+F127</f>
        <v>0</v>
      </c>
      <c r="K127" s="152" t="str">
        <f t="shared" si="14"/>
        <v>0 </v>
      </c>
      <c r="L127" s="104"/>
    </row>
    <row r="128" spans="1:12" s="10" customFormat="1" ht="27.75" customHeight="1" hidden="1">
      <c r="A128" s="169" t="s">
        <v>63</v>
      </c>
      <c r="B128" s="174">
        <v>0</v>
      </c>
      <c r="C128" s="184">
        <v>0</v>
      </c>
      <c r="D128" s="152" t="str">
        <f t="shared" si="12"/>
        <v>0 </v>
      </c>
      <c r="E128" s="184">
        <v>0</v>
      </c>
      <c r="F128" s="172">
        <v>0</v>
      </c>
      <c r="G128" s="152" t="str">
        <f>IF(E128=0,"0 ",F128/E128*100)</f>
        <v>0 </v>
      </c>
      <c r="H128" s="172">
        <f>B128+E128</f>
        <v>0</v>
      </c>
      <c r="I128" s="172"/>
      <c r="J128" s="172">
        <f>C128+F128</f>
        <v>0</v>
      </c>
      <c r="K128" s="152" t="str">
        <f t="shared" si="14"/>
        <v>0 </v>
      </c>
      <c r="L128" s="104"/>
    </row>
    <row r="129" spans="1:14" s="10" customFormat="1" ht="36" customHeight="1">
      <c r="A129" s="180" t="s">
        <v>4</v>
      </c>
      <c r="B129" s="182">
        <f>B52+B60+B63+B68+B76+B82+B85+B94+B98+B103+B109+B119+B125+B123</f>
        <v>1684536</v>
      </c>
      <c r="C129" s="182">
        <f>C52+C60+C63+C68+C76+C82+C85+C94+C98+C103+C109+C119+C125+C123</f>
        <v>283465</v>
      </c>
      <c r="D129" s="152">
        <f t="shared" si="12"/>
        <v>16.82748246401383</v>
      </c>
      <c r="E129" s="182">
        <f>E52+E60+E63+E68+E76+E82+E85+E94+E98+E103+E109+E119+E125+E123</f>
        <v>150589</v>
      </c>
      <c r="F129" s="182">
        <f>F52+F60+F63+F68+F76+F82+F85+F94+F98+F103+F109+F119+F125+F123</f>
        <v>23249</v>
      </c>
      <c r="G129" s="152">
        <f>IF(E129=0,"0 ",F129/E129*100)</f>
        <v>15.438710662797414</v>
      </c>
      <c r="H129" s="182">
        <f>H52+H60+H63+H68+H76+H82+H85+H94+H98+H103+H109+H119+H125+H123</f>
        <v>1732248</v>
      </c>
      <c r="I129" s="182">
        <f>I52+I60+I63+I68+I76+I82+I85+I94+I98+I103+I109+I119+I125+I123+I66</f>
        <v>22387</v>
      </c>
      <c r="J129" s="182">
        <f>J52+J60+J63+J68+J76+J82+J85+J94+J98+J103+J109+J119+J125+J123</f>
        <v>284327</v>
      </c>
      <c r="K129" s="152">
        <f t="shared" si="14"/>
        <v>16.413758307124617</v>
      </c>
      <c r="L129" s="104"/>
      <c r="N129" s="104"/>
    </row>
    <row r="130" spans="1:11" s="34" customFormat="1" ht="29.25" customHeight="1">
      <c r="A130" s="191" t="s">
        <v>124</v>
      </c>
      <c r="B130" s="166">
        <f>B48-B129</f>
        <v>-17916</v>
      </c>
      <c r="C130" s="166">
        <f>C48-C129</f>
        <v>7082</v>
      </c>
      <c r="D130" s="166"/>
      <c r="E130" s="166">
        <f>E48-E129</f>
        <v>-50</v>
      </c>
      <c r="F130" s="166">
        <f>F48-F129</f>
        <v>8964</v>
      </c>
      <c r="G130" s="166"/>
      <c r="H130" s="166">
        <f>B130+E130</f>
        <v>-17966</v>
      </c>
      <c r="I130" s="166">
        <f>I48-I129</f>
        <v>-22387</v>
      </c>
      <c r="J130" s="166">
        <f>J48-J129</f>
        <v>16046</v>
      </c>
      <c r="K130" s="166"/>
    </row>
    <row r="131" spans="1:11" s="34" customFormat="1" ht="12" customHeight="1">
      <c r="A131" s="136"/>
      <c r="B131" s="136"/>
      <c r="C131" s="136"/>
      <c r="D131" s="136"/>
      <c r="E131" s="136"/>
      <c r="F131" s="137"/>
      <c r="G131" s="137"/>
      <c r="H131" s="137"/>
      <c r="I131" s="137"/>
      <c r="J131" s="138"/>
      <c r="K131" s="138"/>
    </row>
    <row r="132" spans="1:13" s="10" customFormat="1" ht="69.75" customHeight="1">
      <c r="A132" s="185" t="s">
        <v>109</v>
      </c>
      <c r="B132" s="186"/>
      <c r="C132" s="186"/>
      <c r="D132" s="187"/>
      <c r="E132" s="188"/>
      <c r="F132" s="189"/>
      <c r="G132" s="190"/>
      <c r="H132" s="189" t="s">
        <v>108</v>
      </c>
      <c r="I132" s="139"/>
      <c r="J132" s="140"/>
      <c r="K132" s="141" t="s">
        <v>94</v>
      </c>
      <c r="L132" s="104"/>
      <c r="M132" s="134"/>
    </row>
    <row r="133" spans="1:11" s="10" customFormat="1" ht="15.75" customHeight="1">
      <c r="A133" s="90"/>
      <c r="B133" s="88"/>
      <c r="C133" s="91"/>
      <c r="D133" s="50"/>
      <c r="F133" s="27"/>
      <c r="G133" s="28"/>
      <c r="J133" s="31"/>
      <c r="K133" s="34"/>
    </row>
    <row r="134" spans="3:11" s="10" customFormat="1" ht="17.25">
      <c r="C134" s="92"/>
      <c r="D134" s="93"/>
      <c r="G134" s="34"/>
      <c r="J134" s="35"/>
      <c r="K134" s="34"/>
    </row>
    <row r="135" ht="17.25">
      <c r="E135" s="96"/>
    </row>
    <row r="136" spans="8:10" ht="17.25">
      <c r="H136" s="42"/>
      <c r="I136" s="42"/>
      <c r="J136" s="42"/>
    </row>
    <row r="137" spans="7:10" ht="17.25">
      <c r="G137" s="27"/>
      <c r="H137" s="28"/>
      <c r="I137" s="28"/>
      <c r="J137" s="10"/>
    </row>
  </sheetData>
  <sheetProtection/>
  <mergeCells count="14">
    <mergeCell ref="A49:K49"/>
    <mergeCell ref="A50:A51"/>
    <mergeCell ref="B50:D50"/>
    <mergeCell ref="E50:G50"/>
    <mergeCell ref="H50:K50"/>
    <mergeCell ref="A1:J1"/>
    <mergeCell ref="A2:J2"/>
    <mergeCell ref="A3:J3"/>
    <mergeCell ref="J5:K5"/>
    <mergeCell ref="A6:K6"/>
    <mergeCell ref="A7:A8"/>
    <mergeCell ref="B7:D7"/>
    <mergeCell ref="E7:G7"/>
    <mergeCell ref="H7:K7"/>
  </mergeCells>
  <printOptions horizontalCentered="1"/>
  <pageMargins left="0" right="0" top="0.15748031496062992" bottom="0" header="0.15748031496062992" footer="0.15748031496062992"/>
  <pageSetup fitToHeight="3" fitToWidth="1" horizontalDpi="600" verticalDpi="600" orientation="portrait" paperSize="9" scale="53" r:id="rId2"/>
  <rowBreaks count="1" manualBreakCount="1">
    <brk id="48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9"/>
  <sheetViews>
    <sheetView tabSelected="1" zoomScale="65" zoomScaleNormal="65" zoomScaleSheetLayoutView="85" workbookViewId="0" topLeftCell="A48">
      <selection activeCell="J28" sqref="J28"/>
    </sheetView>
  </sheetViews>
  <sheetFormatPr defaultColWidth="9.00390625" defaultRowHeight="12.75"/>
  <cols>
    <col min="1" max="1" width="47.625" style="40" customWidth="1"/>
    <col min="2" max="2" width="17.25390625" style="40" customWidth="1"/>
    <col min="3" max="3" width="17.375" style="94" customWidth="1"/>
    <col min="4" max="4" width="14.875" style="95" customWidth="1"/>
    <col min="5" max="5" width="15.125" style="40" customWidth="1"/>
    <col min="6" max="6" width="14.00390625" style="40" customWidth="1"/>
    <col min="7" max="7" width="16.25390625" style="41" customWidth="1"/>
    <col min="8" max="8" width="17.25390625" style="40" customWidth="1"/>
    <col min="9" max="9" width="16.00390625" style="40" hidden="1" customWidth="1"/>
    <col min="10" max="10" width="17.375" style="40" customWidth="1"/>
    <col min="11" max="11" width="15.75390625" style="82" customWidth="1"/>
    <col min="12" max="12" width="11.375" style="83" bestFit="1" customWidth="1"/>
    <col min="13" max="13" width="9.125" style="83" customWidth="1"/>
    <col min="14" max="14" width="13.375" style="83" bestFit="1" customWidth="1"/>
    <col min="15" max="16384" width="9.125" style="83" customWidth="1"/>
  </cols>
  <sheetData>
    <row r="1" spans="1:11" ht="22.5" customHeight="1">
      <c r="A1" s="237" t="s">
        <v>8</v>
      </c>
      <c r="B1" s="237"/>
      <c r="C1" s="237"/>
      <c r="D1" s="237"/>
      <c r="E1" s="237"/>
      <c r="F1" s="237"/>
      <c r="G1" s="237"/>
      <c r="H1" s="237"/>
      <c r="I1" s="237"/>
      <c r="J1" s="237"/>
      <c r="K1" s="149"/>
    </row>
    <row r="2" spans="1:11" ht="17.25" customHeight="1">
      <c r="A2" s="238" t="s">
        <v>24</v>
      </c>
      <c r="B2" s="238"/>
      <c r="C2" s="238"/>
      <c r="D2" s="238"/>
      <c r="E2" s="238"/>
      <c r="F2" s="238"/>
      <c r="G2" s="238"/>
      <c r="H2" s="238"/>
      <c r="I2" s="238"/>
      <c r="J2" s="238"/>
      <c r="K2" s="149"/>
    </row>
    <row r="3" spans="1:11" ht="15.75" customHeight="1">
      <c r="A3" s="237" t="s">
        <v>164</v>
      </c>
      <c r="B3" s="237"/>
      <c r="C3" s="237"/>
      <c r="D3" s="237"/>
      <c r="E3" s="237"/>
      <c r="F3" s="237"/>
      <c r="G3" s="237"/>
      <c r="H3" s="237"/>
      <c r="I3" s="237"/>
      <c r="J3" s="237"/>
      <c r="K3" s="149"/>
    </row>
    <row r="4" spans="1:11" ht="39" customHeight="1" hidden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9"/>
    </row>
    <row r="5" spans="1:11" ht="21" customHeight="1">
      <c r="A5" s="148"/>
      <c r="B5" s="148"/>
      <c r="C5" s="148"/>
      <c r="D5" s="150"/>
      <c r="E5" s="148"/>
      <c r="F5" s="148"/>
      <c r="G5" s="150"/>
      <c r="H5" s="148"/>
      <c r="I5" s="148"/>
      <c r="J5" s="239" t="s">
        <v>37</v>
      </c>
      <c r="K5" s="239"/>
    </row>
    <row r="6" spans="1:11" ht="18.75">
      <c r="A6" s="240" t="s">
        <v>43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21" customHeight="1">
      <c r="A7" s="243" t="s">
        <v>0</v>
      </c>
      <c r="B7" s="244" t="s">
        <v>23</v>
      </c>
      <c r="C7" s="245"/>
      <c r="D7" s="246"/>
      <c r="E7" s="247" t="s">
        <v>38</v>
      </c>
      <c r="F7" s="248"/>
      <c r="G7" s="249"/>
      <c r="H7" s="250" t="s">
        <v>74</v>
      </c>
      <c r="I7" s="250"/>
      <c r="J7" s="250"/>
      <c r="K7" s="250"/>
    </row>
    <row r="8" spans="1:11" s="10" customFormat="1" ht="88.5" customHeight="1">
      <c r="A8" s="231"/>
      <c r="B8" s="142" t="s">
        <v>144</v>
      </c>
      <c r="C8" s="142" t="s">
        <v>165</v>
      </c>
      <c r="D8" s="143" t="s">
        <v>53</v>
      </c>
      <c r="E8" s="142" t="s">
        <v>144</v>
      </c>
      <c r="F8" s="142" t="s">
        <v>165</v>
      </c>
      <c r="G8" s="143" t="s">
        <v>53</v>
      </c>
      <c r="H8" s="142" t="s">
        <v>144</v>
      </c>
      <c r="I8" s="142" t="s">
        <v>145</v>
      </c>
      <c r="J8" s="142" t="s">
        <v>165</v>
      </c>
      <c r="K8" s="143" t="s">
        <v>53</v>
      </c>
    </row>
    <row r="9" spans="1:11" s="10" customFormat="1" ht="21" customHeight="1">
      <c r="A9" s="144" t="s">
        <v>1</v>
      </c>
      <c r="B9" s="151">
        <f>SUM(B10:B19)</f>
        <v>209699</v>
      </c>
      <c r="C9" s="151">
        <f>SUM(C10:C19)</f>
        <v>99473</v>
      </c>
      <c r="D9" s="152">
        <f aca="true" t="shared" si="0" ref="D9:D15">C9/B9*100</f>
        <v>47.43608696274183</v>
      </c>
      <c r="E9" s="151">
        <f>SUM(E10:E19)</f>
        <v>49461</v>
      </c>
      <c r="F9" s="151">
        <f>SUM(F10:F19)</f>
        <v>18328</v>
      </c>
      <c r="G9" s="152">
        <f>F9/E9*100</f>
        <v>37.05545783546633</v>
      </c>
      <c r="H9" s="153">
        <f aca="true" t="shared" si="1" ref="H9:H39">B9+E9</f>
        <v>259160</v>
      </c>
      <c r="I9" s="153"/>
      <c r="J9" s="153">
        <f aca="true" t="shared" si="2" ref="J9:J35">C9+F9</f>
        <v>117801</v>
      </c>
      <c r="K9" s="152">
        <f aca="true" t="shared" si="3" ref="K9:K18">J9/H9*100</f>
        <v>45.4549313165612</v>
      </c>
    </row>
    <row r="10" spans="1:11" s="10" customFormat="1" ht="20.25" customHeight="1">
      <c r="A10" s="145" t="s">
        <v>90</v>
      </c>
      <c r="B10" s="154">
        <v>182012</v>
      </c>
      <c r="C10" s="154">
        <v>81775</v>
      </c>
      <c r="D10" s="152">
        <f t="shared" si="0"/>
        <v>44.92835637210733</v>
      </c>
      <c r="E10" s="154">
        <v>14888</v>
      </c>
      <c r="F10" s="155">
        <v>7283</v>
      </c>
      <c r="G10" s="152">
        <f>F10/E10*100</f>
        <v>48.91859215475551</v>
      </c>
      <c r="H10" s="155">
        <f t="shared" si="1"/>
        <v>196900</v>
      </c>
      <c r="I10" s="155"/>
      <c r="J10" s="155">
        <f t="shared" si="2"/>
        <v>89058</v>
      </c>
      <c r="K10" s="152">
        <f t="shared" si="3"/>
        <v>45.23006602336211</v>
      </c>
    </row>
    <row r="11" spans="1:11" s="10" customFormat="1" ht="24.75" customHeight="1">
      <c r="A11" s="145" t="s">
        <v>95</v>
      </c>
      <c r="B11" s="154">
        <v>12791</v>
      </c>
      <c r="C11" s="154">
        <v>6926</v>
      </c>
      <c r="D11" s="152">
        <f t="shared" si="0"/>
        <v>54.14744742396997</v>
      </c>
      <c r="E11" s="154">
        <v>3250</v>
      </c>
      <c r="F11" s="155">
        <v>1760</v>
      </c>
      <c r="G11" s="152">
        <f>F11/E11*100</f>
        <v>54.15384615384615</v>
      </c>
      <c r="H11" s="155">
        <f t="shared" si="1"/>
        <v>16041</v>
      </c>
      <c r="I11" s="155"/>
      <c r="J11" s="155">
        <f t="shared" si="2"/>
        <v>8686</v>
      </c>
      <c r="K11" s="152">
        <f t="shared" si="3"/>
        <v>54.14874384390001</v>
      </c>
    </row>
    <row r="12" spans="1:11" s="10" customFormat="1" ht="63.75" customHeight="1">
      <c r="A12" s="145" t="s">
        <v>141</v>
      </c>
      <c r="B12" s="154">
        <v>3177</v>
      </c>
      <c r="C12" s="154">
        <v>1968</v>
      </c>
      <c r="D12" s="152">
        <f t="shared" si="0"/>
        <v>61.9452313503305</v>
      </c>
      <c r="E12" s="154">
        <v>0</v>
      </c>
      <c r="F12" s="155">
        <v>0</v>
      </c>
      <c r="G12" s="152">
        <v>0</v>
      </c>
      <c r="H12" s="155">
        <f t="shared" si="1"/>
        <v>3177</v>
      </c>
      <c r="I12" s="155"/>
      <c r="J12" s="155">
        <f t="shared" si="2"/>
        <v>1968</v>
      </c>
      <c r="K12" s="152">
        <f t="shared" si="3"/>
        <v>61.9452313503305</v>
      </c>
    </row>
    <row r="13" spans="1:11" s="10" customFormat="1" ht="46.5" customHeight="1">
      <c r="A13" s="145" t="s">
        <v>85</v>
      </c>
      <c r="B13" s="154">
        <v>0</v>
      </c>
      <c r="C13" s="156">
        <v>10</v>
      </c>
      <c r="D13" s="152">
        <v>0</v>
      </c>
      <c r="E13" s="154">
        <v>0</v>
      </c>
      <c r="F13" s="155">
        <v>0</v>
      </c>
      <c r="G13" s="152">
        <v>0</v>
      </c>
      <c r="H13" s="155">
        <f t="shared" si="1"/>
        <v>0</v>
      </c>
      <c r="I13" s="155"/>
      <c r="J13" s="155">
        <f t="shared" si="2"/>
        <v>10</v>
      </c>
      <c r="K13" s="152">
        <v>0</v>
      </c>
    </row>
    <row r="14" spans="1:11" s="10" customFormat="1" ht="45.75" customHeight="1">
      <c r="A14" s="145" t="s">
        <v>15</v>
      </c>
      <c r="B14" s="154">
        <v>5626</v>
      </c>
      <c r="C14" s="156">
        <v>5648</v>
      </c>
      <c r="D14" s="152">
        <f t="shared" si="0"/>
        <v>100.39104159260577</v>
      </c>
      <c r="E14" s="154">
        <v>3336</v>
      </c>
      <c r="F14" s="155">
        <v>4158</v>
      </c>
      <c r="G14" s="152">
        <f>F14/E14*100</f>
        <v>124.64028776978418</v>
      </c>
      <c r="H14" s="155">
        <f t="shared" si="1"/>
        <v>8962</v>
      </c>
      <c r="I14" s="155"/>
      <c r="J14" s="155">
        <f t="shared" si="2"/>
        <v>9806</v>
      </c>
      <c r="K14" s="152">
        <f t="shared" si="3"/>
        <v>109.41754072751617</v>
      </c>
    </row>
    <row r="15" spans="1:11" s="10" customFormat="1" ht="61.5" customHeight="1">
      <c r="A15" s="145" t="s">
        <v>114</v>
      </c>
      <c r="B15" s="154">
        <v>4117</v>
      </c>
      <c r="C15" s="154">
        <v>2093</v>
      </c>
      <c r="D15" s="152">
        <f t="shared" si="0"/>
        <v>50.83798882681564</v>
      </c>
      <c r="E15" s="155">
        <v>0</v>
      </c>
      <c r="F15" s="155">
        <v>0</v>
      </c>
      <c r="G15" s="152">
        <v>0</v>
      </c>
      <c r="H15" s="155">
        <f t="shared" si="1"/>
        <v>4117</v>
      </c>
      <c r="I15" s="155"/>
      <c r="J15" s="155">
        <f t="shared" si="2"/>
        <v>2093</v>
      </c>
      <c r="K15" s="152">
        <f t="shared" si="3"/>
        <v>50.83798882681564</v>
      </c>
    </row>
    <row r="16" spans="1:11" s="10" customFormat="1" ht="41.25" customHeight="1">
      <c r="A16" s="145" t="s">
        <v>86</v>
      </c>
      <c r="B16" s="154">
        <v>0</v>
      </c>
      <c r="C16" s="156">
        <v>0</v>
      </c>
      <c r="D16" s="152">
        <v>0</v>
      </c>
      <c r="E16" s="155">
        <v>8917</v>
      </c>
      <c r="F16" s="155">
        <v>378</v>
      </c>
      <c r="G16" s="152">
        <f>F16/E16*100</f>
        <v>4.239093865649882</v>
      </c>
      <c r="H16" s="155">
        <f t="shared" si="1"/>
        <v>8917</v>
      </c>
      <c r="I16" s="155"/>
      <c r="J16" s="155">
        <f t="shared" si="2"/>
        <v>378</v>
      </c>
      <c r="K16" s="152">
        <f t="shared" si="3"/>
        <v>4.239093865649882</v>
      </c>
    </row>
    <row r="17" spans="1:15" s="10" customFormat="1" ht="20.25" customHeight="1">
      <c r="A17" s="145" t="s">
        <v>87</v>
      </c>
      <c r="B17" s="154">
        <v>0</v>
      </c>
      <c r="C17" s="156">
        <v>0</v>
      </c>
      <c r="D17" s="152">
        <v>0</v>
      </c>
      <c r="E17" s="154">
        <v>19070</v>
      </c>
      <c r="F17" s="155">
        <v>4749</v>
      </c>
      <c r="G17" s="152">
        <f>F17/E17*100</f>
        <v>24.90298898793917</v>
      </c>
      <c r="H17" s="155">
        <f t="shared" si="1"/>
        <v>19070</v>
      </c>
      <c r="I17" s="155"/>
      <c r="J17" s="155">
        <f t="shared" si="2"/>
        <v>4749</v>
      </c>
      <c r="K17" s="152">
        <f t="shared" si="3"/>
        <v>24.90298898793917</v>
      </c>
      <c r="L17" s="85"/>
      <c r="M17" s="85"/>
      <c r="N17" s="85"/>
      <c r="O17" s="85"/>
    </row>
    <row r="18" spans="1:15" s="10" customFormat="1" ht="23.25" customHeight="1">
      <c r="A18" s="145" t="s">
        <v>88</v>
      </c>
      <c r="B18" s="154">
        <v>1976</v>
      </c>
      <c r="C18" s="154">
        <v>1053</v>
      </c>
      <c r="D18" s="152">
        <f>C18/B18*100</f>
        <v>53.289473684210535</v>
      </c>
      <c r="E18" s="154">
        <v>0</v>
      </c>
      <c r="F18" s="155">
        <v>0</v>
      </c>
      <c r="G18" s="152">
        <v>0</v>
      </c>
      <c r="H18" s="155">
        <f t="shared" si="1"/>
        <v>1976</v>
      </c>
      <c r="I18" s="155"/>
      <c r="J18" s="155">
        <f t="shared" si="2"/>
        <v>1053</v>
      </c>
      <c r="K18" s="152">
        <f t="shared" si="3"/>
        <v>53.289473684210535</v>
      </c>
      <c r="L18" s="85"/>
      <c r="M18" s="85"/>
      <c r="N18" s="85"/>
      <c r="O18" s="85"/>
    </row>
    <row r="19" spans="1:15" s="10" customFormat="1" ht="39" customHeight="1" hidden="1">
      <c r="A19" s="145" t="s">
        <v>89</v>
      </c>
      <c r="B19" s="154">
        <v>0</v>
      </c>
      <c r="C19" s="154"/>
      <c r="D19" s="152">
        <v>0</v>
      </c>
      <c r="E19" s="154"/>
      <c r="F19" s="155"/>
      <c r="G19" s="152">
        <v>0</v>
      </c>
      <c r="H19" s="155">
        <f t="shared" si="1"/>
        <v>0</v>
      </c>
      <c r="I19" s="155"/>
      <c r="J19" s="155">
        <f t="shared" si="2"/>
        <v>0</v>
      </c>
      <c r="K19" s="152">
        <v>0</v>
      </c>
      <c r="L19" s="85"/>
      <c r="M19" s="85"/>
      <c r="N19" s="85"/>
      <c r="O19" s="85"/>
    </row>
    <row r="20" spans="1:15" s="87" customFormat="1" ht="22.5" customHeight="1">
      <c r="A20" s="144" t="s">
        <v>2</v>
      </c>
      <c r="B20" s="151">
        <f>SUM(B21:B34)</f>
        <v>28598</v>
      </c>
      <c r="C20" s="151">
        <f>SUM(C21:C34)</f>
        <v>15604</v>
      </c>
      <c r="D20" s="152">
        <f aca="true" t="shared" si="4" ref="D20:D30">C20/B20*100</f>
        <v>54.563256171760266</v>
      </c>
      <c r="E20" s="151">
        <f>SUM(E21:E34)</f>
        <v>4865</v>
      </c>
      <c r="F20" s="151">
        <f>SUM(F21:F34)</f>
        <v>1006</v>
      </c>
      <c r="G20" s="152">
        <f>F20/E20*100</f>
        <v>20.678314491264132</v>
      </c>
      <c r="H20" s="153">
        <f t="shared" si="1"/>
        <v>33463</v>
      </c>
      <c r="I20" s="153"/>
      <c r="J20" s="153">
        <f t="shared" si="2"/>
        <v>16610</v>
      </c>
      <c r="K20" s="152">
        <f>J20/H20*100</f>
        <v>49.63691241072229</v>
      </c>
      <c r="L20" s="86"/>
      <c r="M20" s="86"/>
      <c r="N20" s="86"/>
      <c r="O20" s="86"/>
    </row>
    <row r="21" spans="1:11" s="10" customFormat="1" ht="24" customHeight="1">
      <c r="A21" s="146" t="s">
        <v>16</v>
      </c>
      <c r="B21" s="156">
        <v>22338</v>
      </c>
      <c r="C21" s="154">
        <v>11149</v>
      </c>
      <c r="D21" s="152">
        <f t="shared" si="4"/>
        <v>49.9104664696929</v>
      </c>
      <c r="E21" s="154">
        <v>4425</v>
      </c>
      <c r="F21" s="155">
        <v>498</v>
      </c>
      <c r="G21" s="152">
        <f>F21/E21*100</f>
        <v>11.254237288135593</v>
      </c>
      <c r="H21" s="155">
        <f t="shared" si="1"/>
        <v>26763</v>
      </c>
      <c r="I21" s="155"/>
      <c r="J21" s="155">
        <f t="shared" si="2"/>
        <v>11647</v>
      </c>
      <c r="K21" s="152">
        <f>J21/H21*100</f>
        <v>43.519037477113926</v>
      </c>
    </row>
    <row r="22" spans="1:11" s="10" customFormat="1" ht="27" customHeight="1">
      <c r="A22" s="146" t="s">
        <v>42</v>
      </c>
      <c r="B22" s="156">
        <v>700</v>
      </c>
      <c r="C22" s="154">
        <v>777</v>
      </c>
      <c r="D22" s="152">
        <f t="shared" si="4"/>
        <v>111.00000000000001</v>
      </c>
      <c r="E22" s="154">
        <v>340</v>
      </c>
      <c r="F22" s="155">
        <v>383</v>
      </c>
      <c r="G22" s="152">
        <f>F22/E22*100</f>
        <v>112.6470588235294</v>
      </c>
      <c r="H22" s="155">
        <f t="shared" si="1"/>
        <v>1040</v>
      </c>
      <c r="I22" s="155"/>
      <c r="J22" s="155">
        <f t="shared" si="2"/>
        <v>1160</v>
      </c>
      <c r="K22" s="152">
        <f>J22/H22*100</f>
        <v>111.53846153846155</v>
      </c>
    </row>
    <row r="23" spans="1:11" s="10" customFormat="1" ht="47.25" customHeight="1" hidden="1">
      <c r="A23" s="146" t="s">
        <v>14</v>
      </c>
      <c r="B23" s="156">
        <v>0</v>
      </c>
      <c r="C23" s="154"/>
      <c r="D23" s="152">
        <v>0</v>
      </c>
      <c r="E23" s="154">
        <v>0</v>
      </c>
      <c r="F23" s="155"/>
      <c r="G23" s="152">
        <v>0</v>
      </c>
      <c r="H23" s="155">
        <f t="shared" si="1"/>
        <v>0</v>
      </c>
      <c r="I23" s="155"/>
      <c r="J23" s="155">
        <f t="shared" si="2"/>
        <v>0</v>
      </c>
      <c r="K23" s="152">
        <v>0</v>
      </c>
    </row>
    <row r="24" spans="1:11" s="10" customFormat="1" ht="51" customHeight="1">
      <c r="A24" s="146" t="s">
        <v>22</v>
      </c>
      <c r="B24" s="156">
        <v>184</v>
      </c>
      <c r="C24" s="154">
        <v>720</v>
      </c>
      <c r="D24" s="152">
        <f t="shared" si="4"/>
        <v>391.30434782608694</v>
      </c>
      <c r="E24" s="154">
        <v>0</v>
      </c>
      <c r="F24" s="155">
        <v>0</v>
      </c>
      <c r="G24" s="152">
        <v>0</v>
      </c>
      <c r="H24" s="155">
        <f t="shared" si="1"/>
        <v>184</v>
      </c>
      <c r="I24" s="155"/>
      <c r="J24" s="155">
        <f t="shared" si="2"/>
        <v>720</v>
      </c>
      <c r="K24" s="152">
        <f aca="true" t="shared" si="5" ref="K24:K30">J24/H24*100</f>
        <v>391.30434782608694</v>
      </c>
    </row>
    <row r="25" spans="1:11" s="10" customFormat="1" ht="21.75" customHeight="1">
      <c r="A25" s="146" t="s">
        <v>102</v>
      </c>
      <c r="B25" s="156">
        <v>0</v>
      </c>
      <c r="C25" s="154">
        <v>19</v>
      </c>
      <c r="D25" s="152">
        <v>0</v>
      </c>
      <c r="E25" s="154">
        <v>0</v>
      </c>
      <c r="F25" s="155">
        <v>54</v>
      </c>
      <c r="G25" s="152">
        <v>0</v>
      </c>
      <c r="H25" s="155">
        <f t="shared" si="1"/>
        <v>0</v>
      </c>
      <c r="I25" s="155"/>
      <c r="J25" s="155">
        <f t="shared" si="2"/>
        <v>73</v>
      </c>
      <c r="K25" s="152">
        <v>0</v>
      </c>
    </row>
    <row r="26" spans="1:11" s="10" customFormat="1" ht="29.25" customHeight="1">
      <c r="A26" s="146" t="s">
        <v>52</v>
      </c>
      <c r="B26" s="154">
        <v>4306</v>
      </c>
      <c r="C26" s="154">
        <v>2712</v>
      </c>
      <c r="D26" s="152">
        <f t="shared" si="4"/>
        <v>62.98188574082675</v>
      </c>
      <c r="E26" s="154">
        <v>0</v>
      </c>
      <c r="F26" s="155">
        <v>0</v>
      </c>
      <c r="G26" s="152">
        <v>0</v>
      </c>
      <c r="H26" s="155">
        <f t="shared" si="1"/>
        <v>4306</v>
      </c>
      <c r="I26" s="155"/>
      <c r="J26" s="155">
        <f t="shared" si="2"/>
        <v>2712</v>
      </c>
      <c r="K26" s="152">
        <f t="shared" si="5"/>
        <v>62.98188574082675</v>
      </c>
    </row>
    <row r="27" spans="1:11" s="10" customFormat="1" ht="22.5" customHeight="1">
      <c r="A27" s="146" t="s">
        <v>18</v>
      </c>
      <c r="B27" s="154">
        <v>350</v>
      </c>
      <c r="C27" s="154">
        <v>0</v>
      </c>
      <c r="D27" s="152">
        <f t="shared" si="4"/>
        <v>0</v>
      </c>
      <c r="E27" s="154">
        <v>0</v>
      </c>
      <c r="F27" s="155">
        <v>0</v>
      </c>
      <c r="G27" s="152">
        <v>0</v>
      </c>
      <c r="H27" s="155">
        <f t="shared" si="1"/>
        <v>350</v>
      </c>
      <c r="I27" s="155"/>
      <c r="J27" s="155">
        <f t="shared" si="2"/>
        <v>0</v>
      </c>
      <c r="K27" s="152">
        <f t="shared" si="5"/>
        <v>0</v>
      </c>
    </row>
    <row r="28" spans="1:11" s="10" customFormat="1" ht="23.25" customHeight="1">
      <c r="A28" s="146" t="s">
        <v>5</v>
      </c>
      <c r="B28" s="154">
        <v>300</v>
      </c>
      <c r="C28" s="154">
        <v>90</v>
      </c>
      <c r="D28" s="152">
        <f t="shared" si="4"/>
        <v>30</v>
      </c>
      <c r="E28" s="154">
        <v>100</v>
      </c>
      <c r="F28" s="155">
        <v>51</v>
      </c>
      <c r="G28" s="152">
        <f>F28/E28*100</f>
        <v>51</v>
      </c>
      <c r="H28" s="155">
        <f t="shared" si="1"/>
        <v>400</v>
      </c>
      <c r="I28" s="155"/>
      <c r="J28" s="155">
        <f t="shared" si="2"/>
        <v>141</v>
      </c>
      <c r="K28" s="152">
        <f t="shared" si="5"/>
        <v>35.25</v>
      </c>
    </row>
    <row r="29" spans="1:11" s="10" customFormat="1" ht="39.75" customHeight="1">
      <c r="A29" s="146" t="s">
        <v>17</v>
      </c>
      <c r="B29" s="154">
        <v>320</v>
      </c>
      <c r="C29" s="154">
        <v>127</v>
      </c>
      <c r="D29" s="152">
        <f t="shared" si="4"/>
        <v>39.6875</v>
      </c>
      <c r="E29" s="154">
        <v>0</v>
      </c>
      <c r="F29" s="155">
        <v>20</v>
      </c>
      <c r="G29" s="152">
        <v>0</v>
      </c>
      <c r="H29" s="155">
        <f t="shared" si="1"/>
        <v>320</v>
      </c>
      <c r="I29" s="155"/>
      <c r="J29" s="155">
        <f t="shared" si="2"/>
        <v>147</v>
      </c>
      <c r="K29" s="152">
        <f t="shared" si="5"/>
        <v>45.9375</v>
      </c>
    </row>
    <row r="30" spans="1:11" s="10" customFormat="1" ht="24.75" customHeight="1">
      <c r="A30" s="146" t="s">
        <v>78</v>
      </c>
      <c r="B30" s="154">
        <v>0</v>
      </c>
      <c r="C30" s="154">
        <v>10</v>
      </c>
      <c r="D30" s="152" t="e">
        <f t="shared" si="4"/>
        <v>#DIV/0!</v>
      </c>
      <c r="E30" s="154">
        <v>0</v>
      </c>
      <c r="F30" s="155">
        <v>0</v>
      </c>
      <c r="G30" s="152">
        <v>0</v>
      </c>
      <c r="H30" s="155">
        <f t="shared" si="1"/>
        <v>0</v>
      </c>
      <c r="I30" s="155"/>
      <c r="J30" s="155">
        <f t="shared" si="2"/>
        <v>10</v>
      </c>
      <c r="K30" s="152" t="e">
        <f t="shared" si="5"/>
        <v>#DIV/0!</v>
      </c>
    </row>
    <row r="31" spans="1:11" s="10" customFormat="1" ht="20.25" customHeight="1">
      <c r="A31" s="146" t="s">
        <v>36</v>
      </c>
      <c r="B31" s="154">
        <v>100</v>
      </c>
      <c r="C31" s="154">
        <v>0</v>
      </c>
      <c r="D31" s="152">
        <v>0</v>
      </c>
      <c r="E31" s="154">
        <v>0</v>
      </c>
      <c r="F31" s="155">
        <v>0</v>
      </c>
      <c r="G31" s="152">
        <v>0</v>
      </c>
      <c r="H31" s="155">
        <f t="shared" si="1"/>
        <v>100</v>
      </c>
      <c r="I31" s="155"/>
      <c r="J31" s="155">
        <f t="shared" si="2"/>
        <v>0</v>
      </c>
      <c r="K31" s="152">
        <v>0</v>
      </c>
    </row>
    <row r="32" spans="1:11" s="10" customFormat="1" ht="24" customHeight="1" hidden="1">
      <c r="A32" s="146" t="s">
        <v>78</v>
      </c>
      <c r="B32" s="154">
        <v>0</v>
      </c>
      <c r="C32" s="154">
        <v>0</v>
      </c>
      <c r="D32" s="152">
        <v>0</v>
      </c>
      <c r="E32" s="154">
        <v>0</v>
      </c>
      <c r="F32" s="155">
        <v>0</v>
      </c>
      <c r="G32" s="152">
        <v>0</v>
      </c>
      <c r="H32" s="155">
        <f t="shared" si="1"/>
        <v>0</v>
      </c>
      <c r="I32" s="155"/>
      <c r="J32" s="155">
        <f t="shared" si="2"/>
        <v>0</v>
      </c>
      <c r="K32" s="152">
        <v>0</v>
      </c>
    </row>
    <row r="33" spans="1:11" s="10" customFormat="1" ht="39" customHeight="1" hidden="1">
      <c r="A33" s="146" t="s">
        <v>82</v>
      </c>
      <c r="B33" s="154"/>
      <c r="C33" s="154"/>
      <c r="D33" s="152" t="e">
        <f>C33/B33*100</f>
        <v>#DIV/0!</v>
      </c>
      <c r="E33" s="154"/>
      <c r="F33" s="155"/>
      <c r="G33" s="152" t="e">
        <f>F33/E33*100</f>
        <v>#DIV/0!</v>
      </c>
      <c r="H33" s="155">
        <f t="shared" si="1"/>
        <v>0</v>
      </c>
      <c r="I33" s="155"/>
      <c r="J33" s="155">
        <f t="shared" si="2"/>
        <v>0</v>
      </c>
      <c r="K33" s="152" t="e">
        <f>J33/H33*100</f>
        <v>#DIV/0!</v>
      </c>
    </row>
    <row r="34" spans="1:11" s="10" customFormat="1" ht="6.75" customHeight="1" hidden="1">
      <c r="A34" s="146" t="s">
        <v>103</v>
      </c>
      <c r="B34" s="154">
        <v>0</v>
      </c>
      <c r="C34" s="154">
        <v>0</v>
      </c>
      <c r="D34" s="152">
        <v>0</v>
      </c>
      <c r="E34" s="154">
        <v>0</v>
      </c>
      <c r="F34" s="155">
        <v>0</v>
      </c>
      <c r="G34" s="152">
        <v>0</v>
      </c>
      <c r="H34" s="155">
        <f t="shared" si="1"/>
        <v>0</v>
      </c>
      <c r="I34" s="155"/>
      <c r="J34" s="155">
        <f t="shared" si="2"/>
        <v>0</v>
      </c>
      <c r="K34" s="152">
        <v>0</v>
      </c>
    </row>
    <row r="35" spans="1:11" s="87" customFormat="1" ht="48" customHeight="1">
      <c r="A35" s="147" t="s">
        <v>19</v>
      </c>
      <c r="B35" s="151">
        <f>B20+B9</f>
        <v>238297</v>
      </c>
      <c r="C35" s="151">
        <f>C20+C9</f>
        <v>115077</v>
      </c>
      <c r="D35" s="152">
        <f>C35/B35*100</f>
        <v>48.29141785251178</v>
      </c>
      <c r="E35" s="151">
        <f>E20+E9</f>
        <v>54326</v>
      </c>
      <c r="F35" s="151">
        <f>F20+F9</f>
        <v>19334</v>
      </c>
      <c r="G35" s="152">
        <f>F35/E35*100</f>
        <v>35.58885248315723</v>
      </c>
      <c r="H35" s="153">
        <f t="shared" si="1"/>
        <v>292623</v>
      </c>
      <c r="I35" s="153"/>
      <c r="J35" s="153">
        <f t="shared" si="2"/>
        <v>134411</v>
      </c>
      <c r="K35" s="152">
        <f>J35/H35*100</f>
        <v>45.933163148487985</v>
      </c>
    </row>
    <row r="36" spans="1:11" s="87" customFormat="1" ht="46.5" customHeight="1">
      <c r="A36" s="146" t="s">
        <v>99</v>
      </c>
      <c r="B36" s="157">
        <v>0</v>
      </c>
      <c r="C36" s="157">
        <v>0</v>
      </c>
      <c r="D36" s="152">
        <v>0</v>
      </c>
      <c r="E36" s="157">
        <v>400</v>
      </c>
      <c r="F36" s="157">
        <v>519</v>
      </c>
      <c r="G36" s="152">
        <v>0</v>
      </c>
      <c r="H36" s="158">
        <f t="shared" si="1"/>
        <v>400</v>
      </c>
      <c r="I36" s="158"/>
      <c r="J36" s="158">
        <f>F36+C36</f>
        <v>519</v>
      </c>
      <c r="K36" s="152">
        <v>0</v>
      </c>
    </row>
    <row r="37" spans="1:11" s="10" customFormat="1" ht="63" customHeight="1">
      <c r="A37" s="159" t="s">
        <v>136</v>
      </c>
      <c r="B37" s="160">
        <v>311332.3</v>
      </c>
      <c r="C37" s="160">
        <v>155759</v>
      </c>
      <c r="D37" s="152">
        <f>C37/B37*100</f>
        <v>50.02982343945681</v>
      </c>
      <c r="E37" s="157">
        <v>0</v>
      </c>
      <c r="F37" s="161">
        <v>0</v>
      </c>
      <c r="G37" s="152">
        <v>0</v>
      </c>
      <c r="H37" s="158">
        <f t="shared" si="1"/>
        <v>311332.3</v>
      </c>
      <c r="I37" s="158"/>
      <c r="J37" s="158">
        <f>C37+F37</f>
        <v>155759</v>
      </c>
      <c r="K37" s="152">
        <f aca="true" t="shared" si="6" ref="K37:K45">J37/H37*100</f>
        <v>50.02982343945681</v>
      </c>
    </row>
    <row r="38" spans="1:11" s="10" customFormat="1" ht="86.25" customHeight="1" hidden="1">
      <c r="A38" s="159" t="s">
        <v>137</v>
      </c>
      <c r="B38" s="160">
        <v>0</v>
      </c>
      <c r="C38" s="160">
        <v>0</v>
      </c>
      <c r="D38" s="152" t="e">
        <f>C38/B38*100</f>
        <v>#DIV/0!</v>
      </c>
      <c r="E38" s="157">
        <v>0</v>
      </c>
      <c r="F38" s="161">
        <v>0</v>
      </c>
      <c r="G38" s="152">
        <v>0</v>
      </c>
      <c r="H38" s="158">
        <f t="shared" si="1"/>
        <v>0</v>
      </c>
      <c r="I38" s="158"/>
      <c r="J38" s="158">
        <f>C38+F38</f>
        <v>0</v>
      </c>
      <c r="K38" s="152" t="e">
        <f t="shared" si="6"/>
        <v>#DIV/0!</v>
      </c>
    </row>
    <row r="39" spans="1:11" s="10" customFormat="1" ht="86.25" customHeight="1">
      <c r="A39" s="159" t="s">
        <v>160</v>
      </c>
      <c r="B39" s="160">
        <v>3268.1</v>
      </c>
      <c r="C39" s="160">
        <v>3268.1</v>
      </c>
      <c r="D39" s="152">
        <f>C39/B39*100</f>
        <v>100</v>
      </c>
      <c r="E39" s="157">
        <v>3268</v>
      </c>
      <c r="F39" s="161">
        <v>3268</v>
      </c>
      <c r="G39" s="152">
        <v>0</v>
      </c>
      <c r="H39" s="158">
        <f t="shared" si="1"/>
        <v>6536.1</v>
      </c>
      <c r="I39" s="158"/>
      <c r="J39" s="158">
        <f>C39+F39</f>
        <v>6536.1</v>
      </c>
      <c r="K39" s="152">
        <f t="shared" si="6"/>
        <v>100</v>
      </c>
    </row>
    <row r="40" spans="1:11" s="10" customFormat="1" ht="88.5" customHeight="1">
      <c r="A40" s="159" t="s">
        <v>138</v>
      </c>
      <c r="B40" s="154">
        <v>0</v>
      </c>
      <c r="C40" s="156">
        <v>0</v>
      </c>
      <c r="D40" s="152">
        <v>0</v>
      </c>
      <c r="E40" s="155">
        <v>25529</v>
      </c>
      <c r="F40" s="155">
        <v>12764</v>
      </c>
      <c r="G40" s="152">
        <f>F40/E40*100</f>
        <v>49.99804144306475</v>
      </c>
      <c r="H40" s="162">
        <f>E40</f>
        <v>25529</v>
      </c>
      <c r="I40" s="162"/>
      <c r="J40" s="162">
        <f>F40</f>
        <v>12764</v>
      </c>
      <c r="K40" s="152">
        <f t="shared" si="6"/>
        <v>49.99804144306475</v>
      </c>
    </row>
    <row r="41" spans="1:13" s="10" customFormat="1" ht="84" customHeight="1">
      <c r="A41" s="159" t="s">
        <v>139</v>
      </c>
      <c r="B41" s="155">
        <v>0</v>
      </c>
      <c r="C41" s="155">
        <v>0</v>
      </c>
      <c r="D41" s="152">
        <v>0</v>
      </c>
      <c r="E41" s="155">
        <v>4763</v>
      </c>
      <c r="F41" s="155">
        <v>4243</v>
      </c>
      <c r="G41" s="152">
        <f>F41/E41*100</f>
        <v>89.08251102246483</v>
      </c>
      <c r="H41" s="162">
        <f>E41</f>
        <v>4763</v>
      </c>
      <c r="I41" s="162"/>
      <c r="J41" s="162">
        <f>F41</f>
        <v>4243</v>
      </c>
      <c r="K41" s="152">
        <f t="shared" si="6"/>
        <v>89.08251102246483</v>
      </c>
      <c r="M41" s="88"/>
    </row>
    <row r="42" spans="1:13" s="10" customFormat="1" ht="66" customHeight="1">
      <c r="A42" s="163" t="s">
        <v>122</v>
      </c>
      <c r="B42" s="155">
        <v>544355</v>
      </c>
      <c r="C42" s="155">
        <v>266642</v>
      </c>
      <c r="D42" s="152">
        <f>C42/B42*100</f>
        <v>48.98310844944935</v>
      </c>
      <c r="E42" s="155">
        <v>59444</v>
      </c>
      <c r="F42" s="155">
        <v>29338</v>
      </c>
      <c r="G42" s="152">
        <f>F42/E42*100</f>
        <v>49.35401386178589</v>
      </c>
      <c r="H42" s="162">
        <f aca="true" t="shared" si="7" ref="H42:H49">B42+E42</f>
        <v>603799</v>
      </c>
      <c r="I42" s="162"/>
      <c r="J42" s="162">
        <f aca="true" t="shared" si="8" ref="J42:J49">C42+F42</f>
        <v>295980</v>
      </c>
      <c r="K42" s="152">
        <f t="shared" si="6"/>
        <v>49.019624080198874</v>
      </c>
      <c r="M42" s="88"/>
    </row>
    <row r="43" spans="1:13" s="10" customFormat="1" ht="87" customHeight="1">
      <c r="A43" s="164" t="s">
        <v>133</v>
      </c>
      <c r="B43" s="154">
        <v>0</v>
      </c>
      <c r="C43" s="154">
        <v>0</v>
      </c>
      <c r="D43" s="152">
        <v>0</v>
      </c>
      <c r="E43" s="156">
        <v>411</v>
      </c>
      <c r="F43" s="155">
        <v>6</v>
      </c>
      <c r="G43" s="152">
        <f>F43/E43*100</f>
        <v>1.4598540145985401</v>
      </c>
      <c r="H43" s="162">
        <f>B43+E43</f>
        <v>411</v>
      </c>
      <c r="I43" s="162"/>
      <c r="J43" s="162">
        <f>C43+F43</f>
        <v>6</v>
      </c>
      <c r="K43" s="152">
        <f>J43/H43*100</f>
        <v>1.4598540145985401</v>
      </c>
      <c r="M43" s="88"/>
    </row>
    <row r="44" spans="1:12" s="10" customFormat="1" ht="46.5" customHeight="1">
      <c r="A44" s="159" t="s">
        <v>120</v>
      </c>
      <c r="B44" s="154">
        <v>0</v>
      </c>
      <c r="C44" s="154">
        <v>0</v>
      </c>
      <c r="D44" s="152">
        <v>0</v>
      </c>
      <c r="E44" s="155">
        <v>1168</v>
      </c>
      <c r="F44" s="155">
        <v>442</v>
      </c>
      <c r="G44" s="152">
        <f>F44/E44*100</f>
        <v>37.84246575342466</v>
      </c>
      <c r="H44" s="162">
        <f t="shared" si="7"/>
        <v>1168</v>
      </c>
      <c r="I44" s="162"/>
      <c r="J44" s="162">
        <f t="shared" si="8"/>
        <v>442</v>
      </c>
      <c r="K44" s="152">
        <f t="shared" si="6"/>
        <v>37.84246575342466</v>
      </c>
      <c r="L44" s="88"/>
    </row>
    <row r="45" spans="1:11" s="10" customFormat="1" ht="62.25" customHeight="1">
      <c r="A45" s="163" t="s">
        <v>121</v>
      </c>
      <c r="B45" s="154">
        <v>551077.2</v>
      </c>
      <c r="C45" s="154">
        <v>280523</v>
      </c>
      <c r="D45" s="152">
        <f>C45/B45*100</f>
        <v>50.90448307424078</v>
      </c>
      <c r="E45" s="156">
        <v>0</v>
      </c>
      <c r="F45" s="155">
        <v>0</v>
      </c>
      <c r="G45" s="152">
        <v>0</v>
      </c>
      <c r="H45" s="162">
        <f t="shared" si="7"/>
        <v>551077.2</v>
      </c>
      <c r="I45" s="162"/>
      <c r="J45" s="162">
        <f t="shared" si="8"/>
        <v>280523</v>
      </c>
      <c r="K45" s="152">
        <f t="shared" si="6"/>
        <v>50.90448307424078</v>
      </c>
    </row>
    <row r="46" spans="1:11" s="10" customFormat="1" ht="168" customHeight="1">
      <c r="A46" s="159" t="s">
        <v>127</v>
      </c>
      <c r="B46" s="155">
        <v>6264</v>
      </c>
      <c r="C46" s="155">
        <v>2724</v>
      </c>
      <c r="D46" s="152">
        <f>C46/B46*100</f>
        <v>43.486590038314176</v>
      </c>
      <c r="E46" s="156">
        <v>0</v>
      </c>
      <c r="F46" s="155">
        <v>0</v>
      </c>
      <c r="G46" s="152">
        <v>0</v>
      </c>
      <c r="H46" s="162">
        <f t="shared" si="7"/>
        <v>6264</v>
      </c>
      <c r="I46" s="162"/>
      <c r="J46" s="162">
        <f t="shared" si="8"/>
        <v>2724</v>
      </c>
      <c r="K46" s="152">
        <f>J46/H46*100</f>
        <v>43.486590038314176</v>
      </c>
    </row>
    <row r="47" spans="1:11" s="10" customFormat="1" ht="63.75" customHeight="1">
      <c r="A47" s="159" t="s">
        <v>128</v>
      </c>
      <c r="B47" s="155">
        <v>20260</v>
      </c>
      <c r="C47" s="155">
        <v>9839</v>
      </c>
      <c r="D47" s="152">
        <f>C47/B47*100</f>
        <v>48.563672260612044</v>
      </c>
      <c r="E47" s="156">
        <v>13053</v>
      </c>
      <c r="F47" s="155">
        <v>7782</v>
      </c>
      <c r="G47" s="152">
        <f>F47/E47*100</f>
        <v>59.6184785106872</v>
      </c>
      <c r="H47" s="162">
        <f t="shared" si="7"/>
        <v>33313</v>
      </c>
      <c r="I47" s="162"/>
      <c r="J47" s="162">
        <f t="shared" si="8"/>
        <v>17621</v>
      </c>
      <c r="K47" s="152">
        <f>J47/H47*100</f>
        <v>52.89526611232852</v>
      </c>
    </row>
    <row r="48" spans="1:11" s="10" customFormat="1" ht="86.25" customHeight="1">
      <c r="A48" s="163" t="s">
        <v>129</v>
      </c>
      <c r="B48" s="154">
        <v>0</v>
      </c>
      <c r="C48" s="154">
        <v>-46</v>
      </c>
      <c r="D48" s="152">
        <v>0</v>
      </c>
      <c r="E48" s="156">
        <v>0</v>
      </c>
      <c r="F48" s="155">
        <v>0</v>
      </c>
      <c r="G48" s="152">
        <v>0</v>
      </c>
      <c r="H48" s="162">
        <f t="shared" si="7"/>
        <v>0</v>
      </c>
      <c r="I48" s="162">
        <f>C48+F48</f>
        <v>-46</v>
      </c>
      <c r="J48" s="162">
        <f t="shared" si="8"/>
        <v>-46</v>
      </c>
      <c r="K48" s="152">
        <v>0</v>
      </c>
    </row>
    <row r="49" spans="1:11" s="10" customFormat="1" ht="65.25" customHeight="1" hidden="1">
      <c r="A49" s="163" t="s">
        <v>134</v>
      </c>
      <c r="B49" s="154">
        <v>0</v>
      </c>
      <c r="C49" s="154">
        <v>0</v>
      </c>
      <c r="D49" s="152">
        <v>0</v>
      </c>
      <c r="E49" s="156">
        <v>0</v>
      </c>
      <c r="F49" s="155">
        <v>0</v>
      </c>
      <c r="G49" s="152">
        <v>0</v>
      </c>
      <c r="H49" s="162">
        <f t="shared" si="7"/>
        <v>0</v>
      </c>
      <c r="I49" s="162"/>
      <c r="J49" s="162">
        <f t="shared" si="8"/>
        <v>0</v>
      </c>
      <c r="K49" s="152">
        <v>0</v>
      </c>
    </row>
    <row r="50" spans="1:11" s="10" customFormat="1" ht="22.5" customHeight="1">
      <c r="A50" s="165" t="s">
        <v>3</v>
      </c>
      <c r="B50" s="166">
        <f>SUM(B35:B49)</f>
        <v>1674853.5999999999</v>
      </c>
      <c r="C50" s="166">
        <f>SUM(C35:C49)</f>
        <v>833786.1</v>
      </c>
      <c r="D50" s="152">
        <f>C50/B50*100</f>
        <v>49.782625776963435</v>
      </c>
      <c r="E50" s="166">
        <f>SUM(E35:E49)</f>
        <v>162362</v>
      </c>
      <c r="F50" s="166">
        <f>SUM(F35:F49)</f>
        <v>77696</v>
      </c>
      <c r="G50" s="152">
        <f>F50/E50*100</f>
        <v>47.85356179401584</v>
      </c>
      <c r="H50" s="166">
        <f>(B50+E50)-(E39+E40+E41+E42+E43+P46+E45+E47+E48+B46)+3688</f>
        <v>1728171.5999999999</v>
      </c>
      <c r="I50" s="166"/>
      <c r="J50" s="166">
        <f>(C50+F50)-(F39+F40+F41+F45+C46+F42+F46+O46+F47+F43)</f>
        <v>851357.1</v>
      </c>
      <c r="K50" s="152">
        <f>J50/H50*100</f>
        <v>49.263458559323624</v>
      </c>
    </row>
    <row r="51" spans="1:11" s="10" customFormat="1" ht="24" customHeight="1">
      <c r="A51" s="227" t="s">
        <v>79</v>
      </c>
      <c r="B51" s="228"/>
      <c r="C51" s="228"/>
      <c r="D51" s="228"/>
      <c r="E51" s="228"/>
      <c r="F51" s="228"/>
      <c r="G51" s="228"/>
      <c r="H51" s="228"/>
      <c r="I51" s="228"/>
      <c r="J51" s="228"/>
      <c r="K51" s="229"/>
    </row>
    <row r="52" spans="1:11" s="10" customFormat="1" ht="19.5" customHeight="1">
      <c r="A52" s="230" t="s">
        <v>35</v>
      </c>
      <c r="B52" s="232" t="s">
        <v>23</v>
      </c>
      <c r="C52" s="232"/>
      <c r="D52" s="232"/>
      <c r="E52" s="233" t="s">
        <v>38</v>
      </c>
      <c r="F52" s="234"/>
      <c r="G52" s="235"/>
      <c r="H52" s="236" t="s">
        <v>74</v>
      </c>
      <c r="I52" s="236"/>
      <c r="J52" s="236"/>
      <c r="K52" s="236"/>
    </row>
    <row r="53" spans="1:11" s="10" customFormat="1" ht="86.25" customHeight="1">
      <c r="A53" s="231"/>
      <c r="B53" s="142" t="s">
        <v>154</v>
      </c>
      <c r="C53" s="142" t="s">
        <v>167</v>
      </c>
      <c r="D53" s="143" t="s">
        <v>53</v>
      </c>
      <c r="E53" s="142" t="s">
        <v>154</v>
      </c>
      <c r="F53" s="142" t="s">
        <v>167</v>
      </c>
      <c r="G53" s="143" t="s">
        <v>53</v>
      </c>
      <c r="H53" s="142" t="s">
        <v>154</v>
      </c>
      <c r="I53" s="142" t="s">
        <v>110</v>
      </c>
      <c r="J53" s="142" t="s">
        <v>167</v>
      </c>
      <c r="K53" s="143" t="s">
        <v>53</v>
      </c>
    </row>
    <row r="54" spans="1:11" s="10" customFormat="1" ht="43.5" customHeight="1">
      <c r="A54" s="167" t="s">
        <v>46</v>
      </c>
      <c r="B54" s="168">
        <f>SUM(B55:B61)</f>
        <v>67548</v>
      </c>
      <c r="C54" s="168">
        <f>SUM(C55:C61)</f>
        <v>28488</v>
      </c>
      <c r="D54" s="152">
        <f aca="true" t="shared" si="9" ref="D54:D84">IF(B54=0,"0 ",C54/B54*100)</f>
        <v>42.17445372179783</v>
      </c>
      <c r="E54" s="168">
        <f>SUM(E55:E61)</f>
        <v>36429</v>
      </c>
      <c r="F54" s="168">
        <f>SUM(F55:F61)</f>
        <v>16107</v>
      </c>
      <c r="G54" s="152">
        <f aca="true" t="shared" si="10" ref="G54:G84">IF(E54=0,"0 ",F54/E54*100)</f>
        <v>44.21477394383596</v>
      </c>
      <c r="H54" s="168">
        <f>SUM(H55:H61)</f>
        <v>103840</v>
      </c>
      <c r="I54" s="168">
        <f>SUM(I55:I61)</f>
        <v>130</v>
      </c>
      <c r="J54" s="168">
        <f>SUM(J55:J61)</f>
        <v>44465</v>
      </c>
      <c r="K54" s="152">
        <f aca="true" t="shared" si="11" ref="K54:K84">IF(H54=0,"0 ",J54/H54*100)</f>
        <v>42.820685670261945</v>
      </c>
    </row>
    <row r="55" spans="1:12" s="10" customFormat="1" ht="87.75" customHeight="1">
      <c r="A55" s="169" t="s">
        <v>54</v>
      </c>
      <c r="B55" s="170">
        <v>2535</v>
      </c>
      <c r="C55" s="171">
        <v>1269</v>
      </c>
      <c r="D55" s="152">
        <f t="shared" si="9"/>
        <v>50.05917159763313</v>
      </c>
      <c r="E55" s="170">
        <v>0</v>
      </c>
      <c r="F55" s="171">
        <v>0</v>
      </c>
      <c r="G55" s="152" t="str">
        <f t="shared" si="10"/>
        <v>0 </v>
      </c>
      <c r="H55" s="172">
        <f>B55+E55</f>
        <v>2535</v>
      </c>
      <c r="I55" s="172"/>
      <c r="J55" s="173">
        <f>C55+F55</f>
        <v>1269</v>
      </c>
      <c r="K55" s="152">
        <f t="shared" si="11"/>
        <v>50.05917159763313</v>
      </c>
      <c r="L55" s="104"/>
    </row>
    <row r="56" spans="1:12" s="10" customFormat="1" ht="103.5" customHeight="1">
      <c r="A56" s="169" t="s">
        <v>55</v>
      </c>
      <c r="B56" s="174">
        <v>3569</v>
      </c>
      <c r="C56" s="175">
        <v>1149</v>
      </c>
      <c r="D56" s="152">
        <f t="shared" si="9"/>
        <v>32.19389184645559</v>
      </c>
      <c r="E56" s="174">
        <v>25</v>
      </c>
      <c r="F56" s="176">
        <v>20</v>
      </c>
      <c r="G56" s="152">
        <f t="shared" si="10"/>
        <v>80</v>
      </c>
      <c r="H56" s="172">
        <f>B56</f>
        <v>3569</v>
      </c>
      <c r="I56" s="172">
        <v>20</v>
      </c>
      <c r="J56" s="173">
        <f>C56+F56-I56</f>
        <v>1149</v>
      </c>
      <c r="K56" s="152">
        <f t="shared" si="11"/>
        <v>32.19389184645559</v>
      </c>
      <c r="L56" s="104"/>
    </row>
    <row r="57" spans="1:12" s="10" customFormat="1" ht="126.75" customHeight="1">
      <c r="A57" s="169" t="s">
        <v>56</v>
      </c>
      <c r="B57" s="174">
        <v>50689</v>
      </c>
      <c r="C57" s="175">
        <v>21827</v>
      </c>
      <c r="D57" s="152">
        <f t="shared" si="9"/>
        <v>43.060624593106986</v>
      </c>
      <c r="E57" s="174">
        <v>34109</v>
      </c>
      <c r="F57" s="176">
        <v>15596</v>
      </c>
      <c r="G57" s="152">
        <f t="shared" si="10"/>
        <v>45.72400246269313</v>
      </c>
      <c r="H57" s="172">
        <v>84785</v>
      </c>
      <c r="I57" s="172">
        <v>10</v>
      </c>
      <c r="J57" s="173">
        <f>C57+F57-I57</f>
        <v>37413</v>
      </c>
      <c r="K57" s="152">
        <f t="shared" si="11"/>
        <v>44.12690924102141</v>
      </c>
      <c r="L57" s="104"/>
    </row>
    <row r="58" spans="1:12" s="10" customFormat="1" ht="28.5" customHeight="1">
      <c r="A58" s="169" t="s">
        <v>92</v>
      </c>
      <c r="B58" s="174">
        <v>61</v>
      </c>
      <c r="C58" s="175">
        <v>0</v>
      </c>
      <c r="D58" s="152">
        <f t="shared" si="9"/>
        <v>0</v>
      </c>
      <c r="E58" s="174">
        <v>0</v>
      </c>
      <c r="F58" s="176">
        <v>0</v>
      </c>
      <c r="G58" s="152" t="str">
        <f t="shared" si="10"/>
        <v>0 </v>
      </c>
      <c r="H58" s="172">
        <f>B58+E58</f>
        <v>61</v>
      </c>
      <c r="I58" s="172"/>
      <c r="J58" s="173">
        <f>C58+F58</f>
        <v>0</v>
      </c>
      <c r="K58" s="152">
        <f t="shared" si="11"/>
        <v>0</v>
      </c>
      <c r="L58" s="104"/>
    </row>
    <row r="59" spans="1:12" s="10" customFormat="1" ht="43.5" customHeight="1">
      <c r="A59" s="169" t="s">
        <v>6</v>
      </c>
      <c r="B59" s="174">
        <v>1894</v>
      </c>
      <c r="C59" s="175">
        <v>819</v>
      </c>
      <c r="D59" s="152">
        <f t="shared" si="9"/>
        <v>43.24181626187962</v>
      </c>
      <c r="E59" s="174">
        <v>0</v>
      </c>
      <c r="F59" s="176">
        <v>0</v>
      </c>
      <c r="G59" s="152" t="str">
        <f t="shared" si="10"/>
        <v>0 </v>
      </c>
      <c r="H59" s="172">
        <f>B59+E59</f>
        <v>1894</v>
      </c>
      <c r="I59" s="172"/>
      <c r="J59" s="173">
        <f>C59+F59</f>
        <v>819</v>
      </c>
      <c r="K59" s="152">
        <f t="shared" si="11"/>
        <v>43.24181626187962</v>
      </c>
      <c r="L59" s="104"/>
    </row>
    <row r="60" spans="1:12" s="10" customFormat="1" ht="31.5" customHeight="1">
      <c r="A60" s="169" t="s">
        <v>75</v>
      </c>
      <c r="B60" s="174">
        <v>769</v>
      </c>
      <c r="C60" s="175">
        <v>0</v>
      </c>
      <c r="D60" s="152">
        <f t="shared" si="9"/>
        <v>0</v>
      </c>
      <c r="E60" s="174">
        <v>927</v>
      </c>
      <c r="F60" s="176">
        <v>0</v>
      </c>
      <c r="G60" s="152">
        <f t="shared" si="10"/>
        <v>0</v>
      </c>
      <c r="H60" s="172">
        <f>B60+E60</f>
        <v>1696</v>
      </c>
      <c r="I60" s="172"/>
      <c r="J60" s="173">
        <f>C60+F60</f>
        <v>0</v>
      </c>
      <c r="K60" s="152">
        <f t="shared" si="11"/>
        <v>0</v>
      </c>
      <c r="L60" s="104"/>
    </row>
    <row r="61" spans="1:12" s="10" customFormat="1" ht="44.25" customHeight="1">
      <c r="A61" s="169" t="s">
        <v>57</v>
      </c>
      <c r="B61" s="174">
        <v>8031</v>
      </c>
      <c r="C61" s="175">
        <v>3424</v>
      </c>
      <c r="D61" s="152">
        <f t="shared" si="9"/>
        <v>42.63479018802141</v>
      </c>
      <c r="E61" s="174">
        <v>1368</v>
      </c>
      <c r="F61" s="176">
        <v>491</v>
      </c>
      <c r="G61" s="152">
        <f t="shared" si="10"/>
        <v>35.89181286549707</v>
      </c>
      <c r="H61" s="172">
        <v>9300</v>
      </c>
      <c r="I61" s="172">
        <v>100</v>
      </c>
      <c r="J61" s="173">
        <f>C61+F61-I61</f>
        <v>3815</v>
      </c>
      <c r="K61" s="152">
        <f t="shared" si="11"/>
        <v>41.02150537634409</v>
      </c>
      <c r="L61" s="104"/>
    </row>
    <row r="62" spans="1:12" s="10" customFormat="1" ht="31.5" customHeight="1">
      <c r="A62" s="167" t="s">
        <v>47</v>
      </c>
      <c r="B62" s="168">
        <f>B63</f>
        <v>0</v>
      </c>
      <c r="C62" s="168">
        <f>C63</f>
        <v>0</v>
      </c>
      <c r="D62" s="152" t="str">
        <f t="shared" si="9"/>
        <v>0 </v>
      </c>
      <c r="E62" s="168">
        <f>E63</f>
        <v>1168</v>
      </c>
      <c r="F62" s="168">
        <f>F63</f>
        <v>442</v>
      </c>
      <c r="G62" s="152">
        <f t="shared" si="10"/>
        <v>37.84246575342466</v>
      </c>
      <c r="H62" s="168">
        <f>H63</f>
        <v>1168</v>
      </c>
      <c r="I62" s="168">
        <f>I63</f>
        <v>0</v>
      </c>
      <c r="J62" s="168">
        <f>J63</f>
        <v>442</v>
      </c>
      <c r="K62" s="152">
        <f t="shared" si="11"/>
        <v>37.84246575342466</v>
      </c>
      <c r="L62" s="104"/>
    </row>
    <row r="63" spans="1:12" s="10" customFormat="1" ht="44.25" customHeight="1">
      <c r="A63" s="169" t="s">
        <v>26</v>
      </c>
      <c r="B63" s="174"/>
      <c r="C63" s="174">
        <v>0</v>
      </c>
      <c r="D63" s="152" t="str">
        <f t="shared" si="9"/>
        <v>0 </v>
      </c>
      <c r="E63" s="174">
        <v>1168</v>
      </c>
      <c r="F63" s="176">
        <v>442</v>
      </c>
      <c r="G63" s="152">
        <f t="shared" si="10"/>
        <v>37.84246575342466</v>
      </c>
      <c r="H63" s="172">
        <v>1168</v>
      </c>
      <c r="I63" s="172"/>
      <c r="J63" s="155">
        <f>C63+F63-I63</f>
        <v>442</v>
      </c>
      <c r="K63" s="152">
        <f t="shared" si="11"/>
        <v>37.84246575342466</v>
      </c>
      <c r="L63" s="104"/>
    </row>
    <row r="64" spans="1:12" s="10" customFormat="1" ht="39" customHeight="1" hidden="1">
      <c r="A64" s="169" t="s">
        <v>41</v>
      </c>
      <c r="B64" s="174"/>
      <c r="C64" s="174"/>
      <c r="D64" s="152" t="str">
        <f t="shared" si="9"/>
        <v>0 </v>
      </c>
      <c r="E64" s="174"/>
      <c r="F64" s="172"/>
      <c r="G64" s="152" t="str">
        <f t="shared" si="10"/>
        <v>0 </v>
      </c>
      <c r="H64" s="172">
        <f>B64+E64</f>
        <v>0</v>
      </c>
      <c r="I64" s="172"/>
      <c r="J64" s="172">
        <f>C64+F64</f>
        <v>0</v>
      </c>
      <c r="K64" s="152" t="str">
        <f t="shared" si="11"/>
        <v>0 </v>
      </c>
      <c r="L64" s="104"/>
    </row>
    <row r="65" spans="1:12" s="10" customFormat="1" ht="45.75" customHeight="1">
      <c r="A65" s="167" t="s">
        <v>107</v>
      </c>
      <c r="B65" s="168">
        <f>B66+B67+B68+B69</f>
        <v>10218</v>
      </c>
      <c r="C65" s="168">
        <f>C66+C67+C68+C69</f>
        <v>3184</v>
      </c>
      <c r="D65" s="152">
        <f t="shared" si="9"/>
        <v>31.16069680955177</v>
      </c>
      <c r="E65" s="168">
        <f>E66+E67+E69+E68</f>
        <v>12218</v>
      </c>
      <c r="F65" s="168">
        <f>F66+F69+F67+F68</f>
        <v>5436</v>
      </c>
      <c r="G65" s="152">
        <f t="shared" si="10"/>
        <v>44.49173350793911</v>
      </c>
      <c r="H65" s="168">
        <f>H66+H67+H69+H68</f>
        <v>22064</v>
      </c>
      <c r="I65" s="168">
        <f>I66+I67+I69</f>
        <v>72</v>
      </c>
      <c r="J65" s="168">
        <f>J66+J67+J69+J68</f>
        <v>8548</v>
      </c>
      <c r="K65" s="152">
        <f t="shared" si="11"/>
        <v>38.74184191443074</v>
      </c>
      <c r="L65" s="104"/>
    </row>
    <row r="66" spans="1:12" s="10" customFormat="1" ht="23.25" customHeight="1">
      <c r="A66" s="169" t="s">
        <v>111</v>
      </c>
      <c r="B66" s="174">
        <v>1229</v>
      </c>
      <c r="C66" s="175">
        <v>625</v>
      </c>
      <c r="D66" s="152">
        <f t="shared" si="9"/>
        <v>50.85435313262815</v>
      </c>
      <c r="E66" s="174">
        <v>0</v>
      </c>
      <c r="F66" s="176">
        <v>0</v>
      </c>
      <c r="G66" s="152" t="str">
        <f t="shared" si="10"/>
        <v>0 </v>
      </c>
      <c r="H66" s="172">
        <f>B66+E66</f>
        <v>1229</v>
      </c>
      <c r="I66" s="172"/>
      <c r="J66" s="176">
        <f>C66+F66</f>
        <v>625</v>
      </c>
      <c r="K66" s="152">
        <f t="shared" si="11"/>
        <v>50.85435313262815</v>
      </c>
      <c r="L66" s="104"/>
    </row>
    <row r="67" spans="1:12" s="10" customFormat="1" ht="87" customHeight="1" hidden="1">
      <c r="A67" s="169" t="s">
        <v>69</v>
      </c>
      <c r="B67" s="174"/>
      <c r="C67" s="175">
        <v>0</v>
      </c>
      <c r="D67" s="152" t="str">
        <f t="shared" si="9"/>
        <v>0 </v>
      </c>
      <c r="E67" s="174">
        <v>0</v>
      </c>
      <c r="F67" s="176">
        <v>0</v>
      </c>
      <c r="G67" s="152" t="str">
        <f t="shared" si="10"/>
        <v>0 </v>
      </c>
      <c r="H67" s="172">
        <f>B67+E67</f>
        <v>0</v>
      </c>
      <c r="I67" s="172"/>
      <c r="J67" s="173">
        <f>C67+F67</f>
        <v>0</v>
      </c>
      <c r="K67" s="152" t="str">
        <f t="shared" si="11"/>
        <v>0 </v>
      </c>
      <c r="L67" s="104"/>
    </row>
    <row r="68" spans="1:12" s="10" customFormat="1" ht="72" customHeight="1">
      <c r="A68" s="169" t="s">
        <v>132</v>
      </c>
      <c r="B68" s="174">
        <v>5763</v>
      </c>
      <c r="C68" s="175">
        <v>2364</v>
      </c>
      <c r="D68" s="152">
        <f t="shared" si="9"/>
        <v>41.020301926080165</v>
      </c>
      <c r="E68" s="174">
        <v>7861</v>
      </c>
      <c r="F68" s="176">
        <v>5144</v>
      </c>
      <c r="G68" s="152">
        <f t="shared" si="10"/>
        <v>65.43696730695841</v>
      </c>
      <c r="H68" s="172">
        <v>13624</v>
      </c>
      <c r="I68" s="172"/>
      <c r="J68" s="173">
        <f>C68+F68-I68</f>
        <v>7508</v>
      </c>
      <c r="K68" s="152">
        <f t="shared" si="11"/>
        <v>55.10863182618908</v>
      </c>
      <c r="L68" s="104"/>
    </row>
    <row r="69" spans="1:12" s="10" customFormat="1" ht="64.5" customHeight="1">
      <c r="A69" s="169" t="s">
        <v>91</v>
      </c>
      <c r="B69" s="174">
        <v>3226</v>
      </c>
      <c r="C69" s="175">
        <v>195</v>
      </c>
      <c r="D69" s="152">
        <f t="shared" si="9"/>
        <v>6.044637321760694</v>
      </c>
      <c r="E69" s="174">
        <v>4357</v>
      </c>
      <c r="F69" s="176">
        <v>292</v>
      </c>
      <c r="G69" s="152">
        <f t="shared" si="10"/>
        <v>6.701859077346799</v>
      </c>
      <c r="H69" s="172">
        <v>7211</v>
      </c>
      <c r="I69" s="172">
        <v>72</v>
      </c>
      <c r="J69" s="173">
        <f>C69+F69-I69</f>
        <v>415</v>
      </c>
      <c r="K69" s="152">
        <f t="shared" si="11"/>
        <v>5.755096380529746</v>
      </c>
      <c r="L69" s="104"/>
    </row>
    <row r="70" spans="1:12" s="10" customFormat="1" ht="27.75" customHeight="1">
      <c r="A70" s="167" t="s">
        <v>48</v>
      </c>
      <c r="B70" s="168">
        <f>B71+B73+B75+B76+B77+B72+B74</f>
        <v>439480</v>
      </c>
      <c r="C70" s="168">
        <f>C71+C73+C75+C76+C77+C72+C74</f>
        <v>187244</v>
      </c>
      <c r="D70" s="152">
        <f t="shared" si="9"/>
        <v>42.60580686265587</v>
      </c>
      <c r="E70" s="168">
        <f>E71+E73+E75+E76+E77+E72+E74</f>
        <v>31771</v>
      </c>
      <c r="F70" s="168">
        <f>F71+F73+F75+F76+F77+F72+F74</f>
        <v>13367</v>
      </c>
      <c r="G70" s="152">
        <f t="shared" si="10"/>
        <v>42.07295961726103</v>
      </c>
      <c r="H70" s="168">
        <f>H71+H73+H75+H76+H77+H72+H74</f>
        <v>458293</v>
      </c>
      <c r="I70" s="168">
        <f>I71+I73+I75+I76+I77+I72+I74</f>
        <v>7709</v>
      </c>
      <c r="J70" s="168">
        <f>J71+J73+J75+J76+J77+J72+J74</f>
        <v>192902</v>
      </c>
      <c r="K70" s="152">
        <f t="shared" si="11"/>
        <v>42.09141313526499</v>
      </c>
      <c r="L70" s="104"/>
    </row>
    <row r="71" spans="1:12" s="10" customFormat="1" ht="34.5" customHeight="1">
      <c r="A71" s="169" t="s">
        <v>76</v>
      </c>
      <c r="B71" s="174">
        <v>581</v>
      </c>
      <c r="C71" s="175">
        <v>198</v>
      </c>
      <c r="D71" s="152">
        <f t="shared" si="9"/>
        <v>34.07917383820998</v>
      </c>
      <c r="E71" s="174">
        <v>0</v>
      </c>
      <c r="F71" s="176">
        <v>0</v>
      </c>
      <c r="G71" s="152" t="str">
        <f t="shared" si="10"/>
        <v>0 </v>
      </c>
      <c r="H71" s="172">
        <v>581</v>
      </c>
      <c r="I71" s="172"/>
      <c r="J71" s="176">
        <f>C71+F71</f>
        <v>198</v>
      </c>
      <c r="K71" s="152">
        <f t="shared" si="11"/>
        <v>34.07917383820998</v>
      </c>
      <c r="L71" s="104"/>
    </row>
    <row r="72" spans="1:12" s="10" customFormat="1" ht="41.25" customHeight="1">
      <c r="A72" s="169" t="s">
        <v>28</v>
      </c>
      <c r="B72" s="174">
        <v>9450</v>
      </c>
      <c r="C72" s="175">
        <v>3670</v>
      </c>
      <c r="D72" s="152">
        <f t="shared" si="9"/>
        <v>38.835978835978835</v>
      </c>
      <c r="E72" s="174">
        <v>405</v>
      </c>
      <c r="F72" s="176">
        <v>0</v>
      </c>
      <c r="G72" s="152">
        <f t="shared" si="10"/>
        <v>0</v>
      </c>
      <c r="H72" s="172">
        <v>9450</v>
      </c>
      <c r="I72" s="172"/>
      <c r="J72" s="176">
        <f>C72+F72</f>
        <v>3670</v>
      </c>
      <c r="K72" s="152">
        <f t="shared" si="11"/>
        <v>38.835978835978835</v>
      </c>
      <c r="L72" s="104"/>
    </row>
    <row r="73" spans="1:12" s="10" customFormat="1" ht="39" customHeight="1" hidden="1">
      <c r="A73" s="169" t="s">
        <v>70</v>
      </c>
      <c r="B73" s="174">
        <v>0</v>
      </c>
      <c r="C73" s="175">
        <v>0</v>
      </c>
      <c r="D73" s="152" t="str">
        <f t="shared" si="9"/>
        <v>0 </v>
      </c>
      <c r="E73" s="174">
        <v>0</v>
      </c>
      <c r="F73" s="176">
        <v>0</v>
      </c>
      <c r="G73" s="152" t="str">
        <f t="shared" si="10"/>
        <v>0 </v>
      </c>
      <c r="H73" s="172">
        <f>B73+E73</f>
        <v>0</v>
      </c>
      <c r="I73" s="172"/>
      <c r="J73" s="176">
        <f>C73+F73</f>
        <v>0</v>
      </c>
      <c r="K73" s="152" t="str">
        <f t="shared" si="11"/>
        <v>0 </v>
      </c>
      <c r="L73" s="104"/>
    </row>
    <row r="74" spans="1:12" s="10" customFormat="1" ht="39" customHeight="1" hidden="1">
      <c r="A74" s="169" t="s">
        <v>83</v>
      </c>
      <c r="B74" s="174">
        <v>0</v>
      </c>
      <c r="C74" s="175">
        <v>0</v>
      </c>
      <c r="D74" s="152" t="str">
        <f t="shared" si="9"/>
        <v>0 </v>
      </c>
      <c r="E74" s="174">
        <v>0</v>
      </c>
      <c r="F74" s="176">
        <v>0</v>
      </c>
      <c r="G74" s="152" t="str">
        <f t="shared" si="10"/>
        <v>0 </v>
      </c>
      <c r="H74" s="172">
        <f>B74+E74</f>
        <v>0</v>
      </c>
      <c r="I74" s="172"/>
      <c r="J74" s="176">
        <f>C74+F74</f>
        <v>0</v>
      </c>
      <c r="K74" s="152" t="str">
        <f t="shared" si="11"/>
        <v>0 </v>
      </c>
      <c r="L74" s="104"/>
    </row>
    <row r="75" spans="1:12" s="10" customFormat="1" ht="26.25" customHeight="1">
      <c r="A75" s="169" t="s">
        <v>27</v>
      </c>
      <c r="B75" s="174">
        <v>9704</v>
      </c>
      <c r="C75" s="175">
        <v>5595</v>
      </c>
      <c r="D75" s="152">
        <f t="shared" si="9"/>
        <v>57.656636438582034</v>
      </c>
      <c r="E75" s="174">
        <v>0</v>
      </c>
      <c r="F75" s="176">
        <v>0</v>
      </c>
      <c r="G75" s="152" t="str">
        <f t="shared" si="10"/>
        <v>0 </v>
      </c>
      <c r="H75" s="172">
        <v>9704</v>
      </c>
      <c r="I75" s="172"/>
      <c r="J75" s="176">
        <f>C75+F75</f>
        <v>5595</v>
      </c>
      <c r="K75" s="152">
        <f t="shared" si="11"/>
        <v>57.656636438582034</v>
      </c>
      <c r="L75" s="104"/>
    </row>
    <row r="76" spans="1:12" s="10" customFormat="1" ht="24.75" customHeight="1">
      <c r="A76" s="169" t="s">
        <v>45</v>
      </c>
      <c r="B76" s="174">
        <v>357760</v>
      </c>
      <c r="C76" s="175">
        <v>151936</v>
      </c>
      <c r="D76" s="152">
        <f t="shared" si="9"/>
        <v>42.46869409660107</v>
      </c>
      <c r="E76" s="174">
        <v>15883</v>
      </c>
      <c r="F76" s="176">
        <v>6968</v>
      </c>
      <c r="G76" s="152">
        <f t="shared" si="10"/>
        <v>43.87080526348927</v>
      </c>
      <c r="H76" s="172">
        <v>361090</v>
      </c>
      <c r="I76" s="172">
        <v>7709</v>
      </c>
      <c r="J76" s="176">
        <f>C76+F76-I76</f>
        <v>151195</v>
      </c>
      <c r="K76" s="152">
        <f t="shared" si="11"/>
        <v>41.87183250713119</v>
      </c>
      <c r="L76" s="104"/>
    </row>
    <row r="77" spans="1:12" s="10" customFormat="1" ht="42.75" customHeight="1">
      <c r="A77" s="169" t="s">
        <v>34</v>
      </c>
      <c r="B77" s="174">
        <v>61985</v>
      </c>
      <c r="C77" s="175">
        <v>25845</v>
      </c>
      <c r="D77" s="152">
        <f t="shared" si="9"/>
        <v>41.6955715092361</v>
      </c>
      <c r="E77" s="174">
        <v>15483</v>
      </c>
      <c r="F77" s="176">
        <v>6399</v>
      </c>
      <c r="G77" s="152">
        <f t="shared" si="10"/>
        <v>41.32919976748693</v>
      </c>
      <c r="H77" s="172">
        <v>77468</v>
      </c>
      <c r="I77" s="172"/>
      <c r="J77" s="176">
        <f>C77+F77</f>
        <v>32244</v>
      </c>
      <c r="K77" s="152">
        <f t="shared" si="11"/>
        <v>41.622347291785</v>
      </c>
      <c r="L77" s="104"/>
    </row>
    <row r="78" spans="1:12" s="10" customFormat="1" ht="42.75" customHeight="1">
      <c r="A78" s="167" t="s">
        <v>105</v>
      </c>
      <c r="B78" s="168">
        <f>B79+B80+B82+B83+B81</f>
        <v>90520</v>
      </c>
      <c r="C78" s="168">
        <f>C79+C80+C82+C83+C81</f>
        <v>45785</v>
      </c>
      <c r="D78" s="152">
        <f t="shared" si="9"/>
        <v>50.57998232434821</v>
      </c>
      <c r="E78" s="168">
        <f>E79+E80+E82+E83+E81</f>
        <v>86397</v>
      </c>
      <c r="F78" s="168">
        <f>F79+F80+F82+F83</f>
        <v>42725</v>
      </c>
      <c r="G78" s="152">
        <f t="shared" si="10"/>
        <v>49.45194856302881</v>
      </c>
      <c r="H78" s="168">
        <f>H79+H80+H82+H83+H81</f>
        <v>114900</v>
      </c>
      <c r="I78" s="168">
        <f>I79+I80+I82+I83+I81</f>
        <v>32038</v>
      </c>
      <c r="J78" s="168">
        <f>J79+J80+J82+J83+J81</f>
        <v>56472</v>
      </c>
      <c r="K78" s="152">
        <f t="shared" si="11"/>
        <v>49.148825065274146</v>
      </c>
      <c r="L78" s="104"/>
    </row>
    <row r="79" spans="1:12" s="10" customFormat="1" ht="30" customHeight="1">
      <c r="A79" s="169" t="s">
        <v>80</v>
      </c>
      <c r="B79" s="174">
        <v>290</v>
      </c>
      <c r="C79" s="175">
        <v>136</v>
      </c>
      <c r="D79" s="152">
        <f t="shared" si="9"/>
        <v>46.89655172413793</v>
      </c>
      <c r="E79" s="174">
        <v>0</v>
      </c>
      <c r="F79" s="176">
        <v>0</v>
      </c>
      <c r="G79" s="152" t="str">
        <f t="shared" si="10"/>
        <v>0 </v>
      </c>
      <c r="H79" s="172">
        <v>290</v>
      </c>
      <c r="I79" s="172"/>
      <c r="J79" s="173">
        <f>C79+F79</f>
        <v>136</v>
      </c>
      <c r="K79" s="152">
        <f t="shared" si="11"/>
        <v>46.89655172413793</v>
      </c>
      <c r="L79" s="104"/>
    </row>
    <row r="80" spans="1:12" s="10" customFormat="1" ht="39" customHeight="1" hidden="1">
      <c r="A80" s="169" t="s">
        <v>30</v>
      </c>
      <c r="B80" s="174"/>
      <c r="C80" s="175"/>
      <c r="D80" s="152" t="str">
        <f t="shared" si="9"/>
        <v>0 </v>
      </c>
      <c r="E80" s="174">
        <v>0</v>
      </c>
      <c r="F80" s="176">
        <v>0</v>
      </c>
      <c r="G80" s="152" t="str">
        <f t="shared" si="10"/>
        <v>0 </v>
      </c>
      <c r="H80" s="172">
        <f>B80+E80</f>
        <v>0</v>
      </c>
      <c r="I80" s="172"/>
      <c r="J80" s="173">
        <f>C80+F80</f>
        <v>0</v>
      </c>
      <c r="K80" s="152" t="str">
        <f t="shared" si="11"/>
        <v>0 </v>
      </c>
      <c r="L80" s="104"/>
    </row>
    <row r="81" spans="1:12" s="10" customFormat="1" ht="29.25" customHeight="1">
      <c r="A81" s="169" t="s">
        <v>30</v>
      </c>
      <c r="B81" s="174">
        <v>75</v>
      </c>
      <c r="C81" s="175">
        <v>75</v>
      </c>
      <c r="D81" s="152">
        <f t="shared" si="9"/>
        <v>100</v>
      </c>
      <c r="E81" s="174">
        <v>0</v>
      </c>
      <c r="F81" s="176">
        <v>0</v>
      </c>
      <c r="G81" s="152" t="str">
        <f t="shared" si="10"/>
        <v>0 </v>
      </c>
      <c r="H81" s="172">
        <v>75</v>
      </c>
      <c r="I81" s="172"/>
      <c r="J81" s="173">
        <f>C81+F81</f>
        <v>75</v>
      </c>
      <c r="K81" s="152">
        <f t="shared" si="11"/>
        <v>100</v>
      </c>
      <c r="L81" s="104"/>
    </row>
    <row r="82" spans="1:12" s="10" customFormat="1" ht="27" customHeight="1">
      <c r="A82" s="169" t="s">
        <v>71</v>
      </c>
      <c r="B82" s="174">
        <v>90155</v>
      </c>
      <c r="C82" s="175">
        <v>45574</v>
      </c>
      <c r="D82" s="152">
        <f t="shared" si="9"/>
        <v>50.550718207531474</v>
      </c>
      <c r="E82" s="174">
        <v>86397</v>
      </c>
      <c r="F82" s="176">
        <v>42725</v>
      </c>
      <c r="G82" s="152">
        <f t="shared" si="10"/>
        <v>49.45194856302881</v>
      </c>
      <c r="H82" s="172">
        <v>114535</v>
      </c>
      <c r="I82" s="172">
        <v>32038</v>
      </c>
      <c r="J82" s="173">
        <f>C82+F82-I82</f>
        <v>56261</v>
      </c>
      <c r="K82" s="152">
        <f t="shared" si="11"/>
        <v>49.12122931854891</v>
      </c>
      <c r="L82" s="104"/>
    </row>
    <row r="83" spans="1:12" s="10" customFormat="1" ht="39" customHeight="1" hidden="1">
      <c r="A83" s="169" t="s">
        <v>72</v>
      </c>
      <c r="B83" s="174">
        <v>0</v>
      </c>
      <c r="C83" s="174">
        <v>0</v>
      </c>
      <c r="D83" s="152" t="str">
        <f t="shared" si="9"/>
        <v>0 </v>
      </c>
      <c r="E83" s="174">
        <v>0</v>
      </c>
      <c r="F83" s="172">
        <v>0</v>
      </c>
      <c r="G83" s="152" t="str">
        <f t="shared" si="10"/>
        <v>0 </v>
      </c>
      <c r="H83" s="172">
        <f>B83+E83</f>
        <v>0</v>
      </c>
      <c r="I83" s="172"/>
      <c r="J83" s="172">
        <f>C83+F83</f>
        <v>0</v>
      </c>
      <c r="K83" s="152" t="str">
        <f t="shared" si="11"/>
        <v>0 </v>
      </c>
      <c r="L83" s="104"/>
    </row>
    <row r="84" spans="1:12" s="10" customFormat="1" ht="25.5" customHeight="1">
      <c r="A84" s="167" t="s">
        <v>106</v>
      </c>
      <c r="B84" s="168">
        <f>B86+B85</f>
        <v>263</v>
      </c>
      <c r="C84" s="168">
        <f>C86</f>
        <v>0</v>
      </c>
      <c r="D84" s="152">
        <f t="shared" si="9"/>
        <v>0</v>
      </c>
      <c r="E84" s="168">
        <f>E86</f>
        <v>0</v>
      </c>
      <c r="F84" s="168">
        <f>F86</f>
        <v>0</v>
      </c>
      <c r="G84" s="152" t="str">
        <f t="shared" si="10"/>
        <v>0 </v>
      </c>
      <c r="H84" s="168">
        <f>H86+H85</f>
        <v>263</v>
      </c>
      <c r="I84" s="168">
        <f>I86</f>
        <v>0</v>
      </c>
      <c r="J84" s="168">
        <f>J86</f>
        <v>0</v>
      </c>
      <c r="K84" s="152">
        <f t="shared" si="11"/>
        <v>0</v>
      </c>
      <c r="L84" s="104"/>
    </row>
    <row r="85" spans="1:12" s="10" customFormat="1" ht="24" customHeight="1" hidden="1">
      <c r="A85" s="169" t="s">
        <v>93</v>
      </c>
      <c r="B85" s="170"/>
      <c r="C85" s="168">
        <v>0</v>
      </c>
      <c r="D85" s="152">
        <v>0</v>
      </c>
      <c r="E85" s="168">
        <v>0</v>
      </c>
      <c r="F85" s="168">
        <v>0</v>
      </c>
      <c r="G85" s="152">
        <v>0</v>
      </c>
      <c r="H85" s="168"/>
      <c r="I85" s="168"/>
      <c r="J85" s="168">
        <v>0</v>
      </c>
      <c r="K85" s="152"/>
      <c r="L85" s="104"/>
    </row>
    <row r="86" spans="1:12" s="10" customFormat="1" ht="42" customHeight="1">
      <c r="A86" s="169" t="s">
        <v>112</v>
      </c>
      <c r="B86" s="174">
        <v>263</v>
      </c>
      <c r="C86" s="174">
        <v>0</v>
      </c>
      <c r="D86" s="152">
        <f aca="true" t="shared" si="12" ref="D86:D131">IF(B86=0,"0 ",C86/B86*100)</f>
        <v>0</v>
      </c>
      <c r="E86" s="174">
        <v>0</v>
      </c>
      <c r="F86" s="172">
        <v>0</v>
      </c>
      <c r="G86" s="152" t="str">
        <f aca="true" t="shared" si="13" ref="G86:G124">IF(E86=0,"0 ",F86/E86*100)</f>
        <v>0 </v>
      </c>
      <c r="H86" s="172">
        <f>B86+E86</f>
        <v>263</v>
      </c>
      <c r="I86" s="172"/>
      <c r="J86" s="155">
        <f>C86+F86</f>
        <v>0</v>
      </c>
      <c r="K86" s="152">
        <f aca="true" t="shared" si="14" ref="K86:K131">IF(H86=0,"0 ",J86/H86*100)</f>
        <v>0</v>
      </c>
      <c r="L86" s="104"/>
    </row>
    <row r="87" spans="1:12" s="10" customFormat="1" ht="24.75" customHeight="1">
      <c r="A87" s="167" t="s">
        <v>49</v>
      </c>
      <c r="B87" s="177">
        <f>B88+B89+B92+B94+B95+B91</f>
        <v>640058</v>
      </c>
      <c r="C87" s="177">
        <f>C88+C89+C92+C94+C95+C91</f>
        <v>349375</v>
      </c>
      <c r="D87" s="152">
        <f t="shared" si="12"/>
        <v>54.58489699370994</v>
      </c>
      <c r="E87" s="168">
        <f>E88+E89+E92+E94+E95</f>
        <v>285</v>
      </c>
      <c r="F87" s="168">
        <f>F88+F89+F92+F94+F95</f>
        <v>24</v>
      </c>
      <c r="G87" s="152">
        <f t="shared" si="13"/>
        <v>8.421052631578947</v>
      </c>
      <c r="H87" s="168">
        <f>H88+H89+H92+H94+H95+H91</f>
        <v>640343</v>
      </c>
      <c r="I87" s="168">
        <f>I88+I89+I92+I94+I95+I91</f>
        <v>0</v>
      </c>
      <c r="J87" s="168">
        <f>J88+J89+J92+J94+J95+J91</f>
        <v>349399</v>
      </c>
      <c r="K87" s="152">
        <f t="shared" si="14"/>
        <v>54.5643506683137</v>
      </c>
      <c r="L87" s="104"/>
    </row>
    <row r="88" spans="1:12" s="10" customFormat="1" ht="24.75" customHeight="1">
      <c r="A88" s="169" t="s">
        <v>9</v>
      </c>
      <c r="B88" s="174">
        <v>181183</v>
      </c>
      <c r="C88" s="175">
        <v>87743</v>
      </c>
      <c r="D88" s="152">
        <f t="shared" si="12"/>
        <v>48.427832633304455</v>
      </c>
      <c r="E88" s="174">
        <v>0</v>
      </c>
      <c r="F88" s="176">
        <v>0</v>
      </c>
      <c r="G88" s="152" t="str">
        <f t="shared" si="13"/>
        <v>0 </v>
      </c>
      <c r="H88" s="174">
        <v>181183</v>
      </c>
      <c r="I88" s="172"/>
      <c r="J88" s="173">
        <f>C88+F88</f>
        <v>87743</v>
      </c>
      <c r="K88" s="152">
        <f t="shared" si="14"/>
        <v>48.427832633304455</v>
      </c>
      <c r="L88" s="104"/>
    </row>
    <row r="89" spans="1:12" s="10" customFormat="1" ht="32.25" customHeight="1">
      <c r="A89" s="169" t="s">
        <v>10</v>
      </c>
      <c r="B89" s="174">
        <v>388503</v>
      </c>
      <c r="C89" s="175">
        <v>232518</v>
      </c>
      <c r="D89" s="152">
        <f t="shared" si="12"/>
        <v>59.84973089010895</v>
      </c>
      <c r="E89" s="174">
        <v>0</v>
      </c>
      <c r="F89" s="176">
        <v>0</v>
      </c>
      <c r="G89" s="152" t="str">
        <f t="shared" si="13"/>
        <v>0 </v>
      </c>
      <c r="H89" s="174">
        <v>388503</v>
      </c>
      <c r="I89" s="172"/>
      <c r="J89" s="173">
        <f>C89+F89</f>
        <v>232518</v>
      </c>
      <c r="K89" s="152">
        <f t="shared" si="14"/>
        <v>59.84973089010895</v>
      </c>
      <c r="L89" s="104"/>
    </row>
    <row r="90" spans="1:12" s="10" customFormat="1" ht="32.25" customHeight="1" hidden="1">
      <c r="A90" s="169" t="s">
        <v>21</v>
      </c>
      <c r="B90" s="174"/>
      <c r="C90" s="175"/>
      <c r="D90" s="152" t="str">
        <f t="shared" si="12"/>
        <v>0 </v>
      </c>
      <c r="E90" s="174"/>
      <c r="F90" s="176"/>
      <c r="G90" s="152" t="str">
        <f t="shared" si="13"/>
        <v>0 </v>
      </c>
      <c r="H90" s="174">
        <f>B90+E90</f>
        <v>0</v>
      </c>
      <c r="I90" s="172"/>
      <c r="J90" s="173">
        <f>C90+F90</f>
        <v>0</v>
      </c>
      <c r="K90" s="152" t="str">
        <f t="shared" si="14"/>
        <v>0 </v>
      </c>
      <c r="L90" s="104"/>
    </row>
    <row r="91" spans="1:12" s="10" customFormat="1" ht="32.25" customHeight="1">
      <c r="A91" s="169" t="s">
        <v>113</v>
      </c>
      <c r="B91" s="174">
        <v>37010</v>
      </c>
      <c r="C91" s="175">
        <v>15765</v>
      </c>
      <c r="D91" s="152">
        <f t="shared" si="12"/>
        <v>42.59659551472575</v>
      </c>
      <c r="E91" s="174">
        <v>0</v>
      </c>
      <c r="F91" s="176">
        <v>0</v>
      </c>
      <c r="G91" s="152" t="str">
        <f t="shared" si="13"/>
        <v>0 </v>
      </c>
      <c r="H91" s="174">
        <v>37010</v>
      </c>
      <c r="I91" s="172"/>
      <c r="J91" s="173">
        <f>C91+F91</f>
        <v>15765</v>
      </c>
      <c r="K91" s="152">
        <f t="shared" si="14"/>
        <v>42.59659551472575</v>
      </c>
      <c r="L91" s="104"/>
    </row>
    <row r="92" spans="1:12" s="10" customFormat="1" ht="60.75" customHeight="1">
      <c r="A92" s="169" t="s">
        <v>96</v>
      </c>
      <c r="B92" s="174">
        <v>946</v>
      </c>
      <c r="C92" s="175">
        <v>109</v>
      </c>
      <c r="D92" s="152">
        <f t="shared" si="12"/>
        <v>11.522198731501057</v>
      </c>
      <c r="E92" s="174">
        <v>144</v>
      </c>
      <c r="F92" s="176">
        <v>4</v>
      </c>
      <c r="G92" s="152">
        <f t="shared" si="13"/>
        <v>2.7777777777777777</v>
      </c>
      <c r="H92" s="174">
        <v>1090</v>
      </c>
      <c r="I92" s="172"/>
      <c r="J92" s="173">
        <f>C92+F92-I92</f>
        <v>113</v>
      </c>
      <c r="K92" s="152">
        <f t="shared" si="14"/>
        <v>10.366972477064222</v>
      </c>
      <c r="L92" s="104"/>
    </row>
    <row r="93" spans="1:12" s="10" customFormat="1" ht="6" customHeight="1" hidden="1">
      <c r="A93" s="169" t="s">
        <v>39</v>
      </c>
      <c r="B93" s="174">
        <v>0</v>
      </c>
      <c r="C93" s="175"/>
      <c r="D93" s="152" t="str">
        <f t="shared" si="12"/>
        <v>0 </v>
      </c>
      <c r="E93" s="174"/>
      <c r="F93" s="176"/>
      <c r="G93" s="152" t="str">
        <f t="shared" si="13"/>
        <v>0 </v>
      </c>
      <c r="H93" s="174">
        <f>B93+E93</f>
        <v>0</v>
      </c>
      <c r="I93" s="172"/>
      <c r="J93" s="173">
        <f>C93+F93</f>
        <v>0</v>
      </c>
      <c r="K93" s="152" t="str">
        <f t="shared" si="14"/>
        <v>0 </v>
      </c>
      <c r="L93" s="104"/>
    </row>
    <row r="94" spans="1:12" s="10" customFormat="1" ht="45" customHeight="1">
      <c r="A94" s="169" t="s">
        <v>20</v>
      </c>
      <c r="B94" s="174">
        <v>2188</v>
      </c>
      <c r="C94" s="175">
        <v>244</v>
      </c>
      <c r="D94" s="152">
        <f t="shared" si="12"/>
        <v>11.151736745886655</v>
      </c>
      <c r="E94" s="174">
        <v>141</v>
      </c>
      <c r="F94" s="176">
        <v>20</v>
      </c>
      <c r="G94" s="152">
        <f t="shared" si="13"/>
        <v>14.184397163120568</v>
      </c>
      <c r="H94" s="174">
        <v>2329</v>
      </c>
      <c r="I94" s="172"/>
      <c r="J94" s="173">
        <f>C94+F94-I94</f>
        <v>264</v>
      </c>
      <c r="K94" s="152">
        <f t="shared" si="14"/>
        <v>11.335337054529841</v>
      </c>
      <c r="L94" s="104"/>
    </row>
    <row r="95" spans="1:12" s="10" customFormat="1" ht="42" customHeight="1">
      <c r="A95" s="169" t="s">
        <v>29</v>
      </c>
      <c r="B95" s="174">
        <v>30228</v>
      </c>
      <c r="C95" s="175">
        <v>12996</v>
      </c>
      <c r="D95" s="152">
        <f t="shared" si="12"/>
        <v>42.99325129019452</v>
      </c>
      <c r="E95" s="174">
        <v>0</v>
      </c>
      <c r="F95" s="176">
        <v>0</v>
      </c>
      <c r="G95" s="152" t="str">
        <f t="shared" si="13"/>
        <v>0 </v>
      </c>
      <c r="H95" s="174">
        <v>30228</v>
      </c>
      <c r="I95" s="172"/>
      <c r="J95" s="173">
        <f>C95+F95</f>
        <v>12996</v>
      </c>
      <c r="K95" s="152">
        <f t="shared" si="14"/>
        <v>42.99325129019452</v>
      </c>
      <c r="L95" s="104"/>
    </row>
    <row r="96" spans="1:12" s="10" customFormat="1" ht="42" customHeight="1">
      <c r="A96" s="167" t="s">
        <v>97</v>
      </c>
      <c r="B96" s="168">
        <f>B97+B98+B99</f>
        <v>122825</v>
      </c>
      <c r="C96" s="168">
        <f>C97+C98+C99</f>
        <v>53986</v>
      </c>
      <c r="D96" s="152">
        <f t="shared" si="12"/>
        <v>43.953592509668226</v>
      </c>
      <c r="E96" s="168">
        <f>E97+E98+E99</f>
        <v>0</v>
      </c>
      <c r="F96" s="168">
        <f>F97+F98+F99</f>
        <v>0</v>
      </c>
      <c r="G96" s="152" t="str">
        <f t="shared" si="13"/>
        <v>0 </v>
      </c>
      <c r="H96" s="168">
        <f>H97+H98+H99</f>
        <v>122825</v>
      </c>
      <c r="I96" s="168">
        <f>I97+I98+I99</f>
        <v>0</v>
      </c>
      <c r="J96" s="168">
        <f>J97+J98+J99</f>
        <v>53986</v>
      </c>
      <c r="K96" s="152">
        <f t="shared" si="14"/>
        <v>43.953592509668226</v>
      </c>
      <c r="L96" s="104"/>
    </row>
    <row r="97" spans="1:12" s="10" customFormat="1" ht="24.75" customHeight="1">
      <c r="A97" s="169" t="s">
        <v>11</v>
      </c>
      <c r="B97" s="174">
        <v>92579</v>
      </c>
      <c r="C97" s="175">
        <v>41598</v>
      </c>
      <c r="D97" s="152">
        <f t="shared" si="12"/>
        <v>44.932436081616785</v>
      </c>
      <c r="E97" s="174">
        <v>0</v>
      </c>
      <c r="F97" s="176">
        <v>0</v>
      </c>
      <c r="G97" s="152" t="str">
        <f t="shared" si="13"/>
        <v>0 </v>
      </c>
      <c r="H97" s="172">
        <v>92579</v>
      </c>
      <c r="I97" s="172"/>
      <c r="J97" s="173">
        <f>C97+F97-I97</f>
        <v>41598</v>
      </c>
      <c r="K97" s="152">
        <f t="shared" si="14"/>
        <v>44.932436081616785</v>
      </c>
      <c r="L97" s="104"/>
    </row>
    <row r="98" spans="1:12" s="10" customFormat="1" ht="39" customHeight="1" hidden="1">
      <c r="A98" s="169" t="s">
        <v>12</v>
      </c>
      <c r="B98" s="174"/>
      <c r="C98" s="175">
        <v>0</v>
      </c>
      <c r="D98" s="152" t="str">
        <f t="shared" si="12"/>
        <v>0 </v>
      </c>
      <c r="E98" s="174">
        <v>0</v>
      </c>
      <c r="F98" s="176">
        <v>0</v>
      </c>
      <c r="G98" s="152" t="str">
        <f t="shared" si="13"/>
        <v>0 </v>
      </c>
      <c r="H98" s="172">
        <f>B98+E98</f>
        <v>0</v>
      </c>
      <c r="I98" s="172"/>
      <c r="J98" s="173">
        <f>C98+F98</f>
        <v>0</v>
      </c>
      <c r="K98" s="152" t="str">
        <f t="shared" si="14"/>
        <v>0 </v>
      </c>
      <c r="L98" s="104"/>
    </row>
    <row r="99" spans="1:12" s="10" customFormat="1" ht="52.5" customHeight="1">
      <c r="A99" s="169" t="s">
        <v>73</v>
      </c>
      <c r="B99" s="174">
        <v>30246</v>
      </c>
      <c r="C99" s="175">
        <v>12388</v>
      </c>
      <c r="D99" s="152">
        <f t="shared" si="12"/>
        <v>40.95748198108841</v>
      </c>
      <c r="E99" s="174">
        <v>0</v>
      </c>
      <c r="F99" s="176">
        <v>0</v>
      </c>
      <c r="G99" s="152" t="str">
        <f t="shared" si="13"/>
        <v>0 </v>
      </c>
      <c r="H99" s="172">
        <v>30246</v>
      </c>
      <c r="I99" s="172"/>
      <c r="J99" s="173">
        <f>C99+F99</f>
        <v>12388</v>
      </c>
      <c r="K99" s="152">
        <f t="shared" si="14"/>
        <v>40.95748198108841</v>
      </c>
      <c r="L99" s="104"/>
    </row>
    <row r="100" spans="1:12" s="10" customFormat="1" ht="25.5" customHeight="1" hidden="1">
      <c r="A100" s="167" t="s">
        <v>84</v>
      </c>
      <c r="B100" s="168">
        <f>B101+B102+B103+B104</f>
        <v>0</v>
      </c>
      <c r="C100" s="178">
        <f>C101+C102+C103+C104</f>
        <v>0</v>
      </c>
      <c r="D100" s="152" t="str">
        <f t="shared" si="12"/>
        <v>0 </v>
      </c>
      <c r="E100" s="168">
        <f>E101+E102+E103+E104</f>
        <v>0</v>
      </c>
      <c r="F100" s="168">
        <f>F101+F102+F103+F104</f>
        <v>0</v>
      </c>
      <c r="G100" s="152" t="str">
        <f t="shared" si="13"/>
        <v>0 </v>
      </c>
      <c r="H100" s="168">
        <f>H101+H102+H103+H104</f>
        <v>0</v>
      </c>
      <c r="I100" s="168"/>
      <c r="J100" s="168">
        <f>J101+J102+J103+J104</f>
        <v>0</v>
      </c>
      <c r="K100" s="152" t="str">
        <f t="shared" si="14"/>
        <v>0 </v>
      </c>
      <c r="L100" s="104"/>
    </row>
    <row r="101" spans="1:12" s="10" customFormat="1" ht="28.5" customHeight="1" hidden="1">
      <c r="A101" s="169" t="s">
        <v>7</v>
      </c>
      <c r="B101" s="174"/>
      <c r="C101" s="175">
        <v>0</v>
      </c>
      <c r="D101" s="152" t="str">
        <f t="shared" si="12"/>
        <v>0 </v>
      </c>
      <c r="E101" s="174">
        <v>0</v>
      </c>
      <c r="F101" s="172">
        <v>0</v>
      </c>
      <c r="G101" s="152" t="str">
        <f t="shared" si="13"/>
        <v>0 </v>
      </c>
      <c r="H101" s="172">
        <f>B101+E101</f>
        <v>0</v>
      </c>
      <c r="I101" s="172"/>
      <c r="J101" s="172">
        <f>C101+F101</f>
        <v>0</v>
      </c>
      <c r="K101" s="152" t="str">
        <f t="shared" si="14"/>
        <v>0 </v>
      </c>
      <c r="L101" s="104"/>
    </row>
    <row r="102" spans="1:12" s="10" customFormat="1" ht="36" customHeight="1" hidden="1">
      <c r="A102" s="169" t="s">
        <v>25</v>
      </c>
      <c r="B102" s="174">
        <v>0</v>
      </c>
      <c r="C102" s="175">
        <v>0</v>
      </c>
      <c r="D102" s="152" t="str">
        <f t="shared" si="12"/>
        <v>0 </v>
      </c>
      <c r="E102" s="174">
        <v>0</v>
      </c>
      <c r="F102" s="172">
        <v>0</v>
      </c>
      <c r="G102" s="152" t="str">
        <f t="shared" si="13"/>
        <v>0 </v>
      </c>
      <c r="H102" s="172">
        <f>B102+E102</f>
        <v>0</v>
      </c>
      <c r="I102" s="172"/>
      <c r="J102" s="172">
        <f>C102+F102</f>
        <v>0</v>
      </c>
      <c r="K102" s="152" t="str">
        <f t="shared" si="14"/>
        <v>0 </v>
      </c>
      <c r="L102" s="104"/>
    </row>
    <row r="103" spans="1:12" s="10" customFormat="1" ht="44.25" customHeight="1" hidden="1">
      <c r="A103" s="169" t="s">
        <v>44</v>
      </c>
      <c r="B103" s="174"/>
      <c r="C103" s="175">
        <v>0</v>
      </c>
      <c r="D103" s="152" t="str">
        <f t="shared" si="12"/>
        <v>0 </v>
      </c>
      <c r="E103" s="174">
        <v>0</v>
      </c>
      <c r="F103" s="172">
        <v>0</v>
      </c>
      <c r="G103" s="152" t="str">
        <f t="shared" si="13"/>
        <v>0 </v>
      </c>
      <c r="H103" s="172">
        <f>B103+E103</f>
        <v>0</v>
      </c>
      <c r="I103" s="172"/>
      <c r="J103" s="172">
        <f>C103+F103</f>
        <v>0</v>
      </c>
      <c r="K103" s="152" t="str">
        <f t="shared" si="14"/>
        <v>0 </v>
      </c>
      <c r="L103" s="104"/>
    </row>
    <row r="104" spans="1:12" s="10" customFormat="1" ht="43.5" customHeight="1" hidden="1">
      <c r="A104" s="169" t="s">
        <v>81</v>
      </c>
      <c r="B104" s="174">
        <v>0</v>
      </c>
      <c r="C104" s="175">
        <v>0</v>
      </c>
      <c r="D104" s="152" t="str">
        <f t="shared" si="12"/>
        <v>0 </v>
      </c>
      <c r="E104" s="174">
        <v>0</v>
      </c>
      <c r="F104" s="176">
        <v>0</v>
      </c>
      <c r="G104" s="152" t="str">
        <f t="shared" si="13"/>
        <v>0 </v>
      </c>
      <c r="H104" s="172">
        <f>B104+E104</f>
        <v>0</v>
      </c>
      <c r="I104" s="172"/>
      <c r="J104" s="172">
        <f>C104+F104</f>
        <v>0</v>
      </c>
      <c r="K104" s="152" t="str">
        <f t="shared" si="14"/>
        <v>0 </v>
      </c>
      <c r="L104" s="104"/>
    </row>
    <row r="105" spans="1:12" s="10" customFormat="1" ht="24.75" customHeight="1">
      <c r="A105" s="167" t="s">
        <v>50</v>
      </c>
      <c r="B105" s="168">
        <f>B106+B107+B108+B109+B110</f>
        <v>248091</v>
      </c>
      <c r="C105" s="168">
        <f>C106+C107+C108+C109+C110</f>
        <v>126303</v>
      </c>
      <c r="D105" s="152">
        <f t="shared" si="12"/>
        <v>50.909948365720645</v>
      </c>
      <c r="E105" s="168">
        <f>E106+E107+E108+E109+E110</f>
        <v>0</v>
      </c>
      <c r="F105" s="168">
        <f>F106+F107+F108+F109+F110</f>
        <v>0</v>
      </c>
      <c r="G105" s="152" t="str">
        <f t="shared" si="13"/>
        <v>0 </v>
      </c>
      <c r="H105" s="168">
        <f>H106+H107+H108+H109+H110</f>
        <v>248091</v>
      </c>
      <c r="I105" s="168">
        <f>I106+I107+I108+I109+I110</f>
        <v>0</v>
      </c>
      <c r="J105" s="168">
        <f>J106+J107+J108+J109+J110</f>
        <v>126303</v>
      </c>
      <c r="K105" s="152">
        <f t="shared" si="14"/>
        <v>50.909948365720645</v>
      </c>
      <c r="L105" s="104"/>
    </row>
    <row r="106" spans="1:12" s="10" customFormat="1" ht="25.5" customHeight="1">
      <c r="A106" s="169" t="s">
        <v>13</v>
      </c>
      <c r="B106" s="174">
        <v>12096</v>
      </c>
      <c r="C106" s="175">
        <v>6166</v>
      </c>
      <c r="D106" s="152">
        <f t="shared" si="12"/>
        <v>50.9755291005291</v>
      </c>
      <c r="E106" s="174">
        <v>0</v>
      </c>
      <c r="F106" s="176">
        <v>0</v>
      </c>
      <c r="G106" s="152" t="str">
        <f t="shared" si="13"/>
        <v>0 </v>
      </c>
      <c r="H106" s="172">
        <f>B106</f>
        <v>12096</v>
      </c>
      <c r="I106" s="172"/>
      <c r="J106" s="173">
        <f>C106+F106</f>
        <v>6166</v>
      </c>
      <c r="K106" s="152">
        <f t="shared" si="14"/>
        <v>50.9755291005291</v>
      </c>
      <c r="L106" s="104"/>
    </row>
    <row r="107" spans="1:12" s="10" customFormat="1" ht="45" customHeight="1">
      <c r="A107" s="169" t="s">
        <v>33</v>
      </c>
      <c r="B107" s="174">
        <v>62723</v>
      </c>
      <c r="C107" s="175">
        <v>31192</v>
      </c>
      <c r="D107" s="152">
        <f t="shared" si="12"/>
        <v>49.72976420132966</v>
      </c>
      <c r="E107" s="174">
        <v>0</v>
      </c>
      <c r="F107" s="176">
        <v>0</v>
      </c>
      <c r="G107" s="152" t="str">
        <f t="shared" si="13"/>
        <v>0 </v>
      </c>
      <c r="H107" s="172">
        <f>B107</f>
        <v>62723</v>
      </c>
      <c r="I107" s="172"/>
      <c r="J107" s="173">
        <f>C107+F107</f>
        <v>31192</v>
      </c>
      <c r="K107" s="152">
        <f t="shared" si="14"/>
        <v>49.72976420132966</v>
      </c>
      <c r="L107" s="104"/>
    </row>
    <row r="108" spans="1:12" s="10" customFormat="1" ht="42.75" customHeight="1">
      <c r="A108" s="169" t="s">
        <v>31</v>
      </c>
      <c r="B108" s="174">
        <v>116628</v>
      </c>
      <c r="C108" s="175">
        <v>56763</v>
      </c>
      <c r="D108" s="152">
        <f t="shared" si="12"/>
        <v>48.670130671879825</v>
      </c>
      <c r="E108" s="174">
        <v>0</v>
      </c>
      <c r="F108" s="176">
        <v>0</v>
      </c>
      <c r="G108" s="152" t="str">
        <f t="shared" si="13"/>
        <v>0 </v>
      </c>
      <c r="H108" s="172">
        <f>B108+E108</f>
        <v>116628</v>
      </c>
      <c r="I108" s="172"/>
      <c r="J108" s="173">
        <f>C108+F108</f>
        <v>56763</v>
      </c>
      <c r="K108" s="152">
        <f t="shared" si="14"/>
        <v>48.670130671879825</v>
      </c>
      <c r="L108" s="104"/>
    </row>
    <row r="109" spans="1:12" s="10" customFormat="1" ht="21" customHeight="1">
      <c r="A109" s="169" t="s">
        <v>58</v>
      </c>
      <c r="B109" s="174">
        <v>43413</v>
      </c>
      <c r="C109" s="175">
        <v>26131</v>
      </c>
      <c r="D109" s="152">
        <f t="shared" si="12"/>
        <v>60.191647663142376</v>
      </c>
      <c r="E109" s="174">
        <v>0</v>
      </c>
      <c r="F109" s="176">
        <v>0</v>
      </c>
      <c r="G109" s="152" t="str">
        <f t="shared" si="13"/>
        <v>0 </v>
      </c>
      <c r="H109" s="172">
        <f>B109+E109</f>
        <v>43413</v>
      </c>
      <c r="I109" s="172"/>
      <c r="J109" s="173">
        <f>C109+F109</f>
        <v>26131</v>
      </c>
      <c r="K109" s="152">
        <f t="shared" si="14"/>
        <v>60.191647663142376</v>
      </c>
      <c r="L109" s="104"/>
    </row>
    <row r="110" spans="1:12" s="10" customFormat="1" ht="44.25" customHeight="1">
      <c r="A110" s="169" t="s">
        <v>32</v>
      </c>
      <c r="B110" s="174">
        <v>13231</v>
      </c>
      <c r="C110" s="179">
        <v>6051</v>
      </c>
      <c r="D110" s="152">
        <f t="shared" si="12"/>
        <v>45.73350464817474</v>
      </c>
      <c r="E110" s="174">
        <v>0</v>
      </c>
      <c r="F110" s="176">
        <v>0</v>
      </c>
      <c r="G110" s="152" t="str">
        <f t="shared" si="13"/>
        <v>0 </v>
      </c>
      <c r="H110" s="172">
        <f>B110+E110</f>
        <v>13231</v>
      </c>
      <c r="I110" s="172"/>
      <c r="J110" s="173">
        <f>C110+F110</f>
        <v>6051</v>
      </c>
      <c r="K110" s="152">
        <f t="shared" si="14"/>
        <v>45.73350464817474</v>
      </c>
      <c r="L110" s="104"/>
    </row>
    <row r="111" spans="1:14" s="10" customFormat="1" ht="44.25" customHeight="1">
      <c r="A111" s="180" t="s">
        <v>59</v>
      </c>
      <c r="B111" s="177">
        <f>B112+B113+B114</f>
        <v>38831</v>
      </c>
      <c r="C111" s="177">
        <f>C112+C113+C114</f>
        <v>16916</v>
      </c>
      <c r="D111" s="152">
        <f t="shared" si="12"/>
        <v>43.56313254873683</v>
      </c>
      <c r="E111" s="177">
        <f>E112+E113+E114</f>
        <v>0</v>
      </c>
      <c r="F111" s="177">
        <f>F112+F113+F114</f>
        <v>0</v>
      </c>
      <c r="G111" s="152" t="str">
        <f t="shared" si="13"/>
        <v>0 </v>
      </c>
      <c r="H111" s="177">
        <f>H112+H113+H114</f>
        <v>38831</v>
      </c>
      <c r="I111" s="177">
        <f>I112+I113+I114</f>
        <v>0</v>
      </c>
      <c r="J111" s="177">
        <f>J112+J113+J114</f>
        <v>16916</v>
      </c>
      <c r="K111" s="152">
        <f t="shared" si="14"/>
        <v>43.56313254873683</v>
      </c>
      <c r="L111" s="104"/>
      <c r="N111" s="89"/>
    </row>
    <row r="112" spans="1:12" s="10" customFormat="1" ht="22.5" customHeight="1">
      <c r="A112" s="169" t="s">
        <v>60</v>
      </c>
      <c r="B112" s="174">
        <v>24496</v>
      </c>
      <c r="C112" s="179">
        <v>9433</v>
      </c>
      <c r="D112" s="152">
        <f t="shared" si="12"/>
        <v>38.50832789026779</v>
      </c>
      <c r="E112" s="174">
        <v>0</v>
      </c>
      <c r="F112" s="172">
        <v>0</v>
      </c>
      <c r="G112" s="152" t="str">
        <f t="shared" si="13"/>
        <v>0 </v>
      </c>
      <c r="H112" s="172">
        <f>B112+E112</f>
        <v>24496</v>
      </c>
      <c r="I112" s="172"/>
      <c r="J112" s="173">
        <f>C112+F112</f>
        <v>9433</v>
      </c>
      <c r="K112" s="152">
        <f t="shared" si="14"/>
        <v>38.50832789026779</v>
      </c>
      <c r="L112" s="104"/>
    </row>
    <row r="113" spans="1:12" s="10" customFormat="1" ht="22.5" customHeight="1">
      <c r="A113" s="169" t="s">
        <v>61</v>
      </c>
      <c r="B113" s="174">
        <v>13966</v>
      </c>
      <c r="C113" s="179">
        <v>7298</v>
      </c>
      <c r="D113" s="152">
        <f t="shared" si="12"/>
        <v>52.255477588429045</v>
      </c>
      <c r="E113" s="174">
        <v>0</v>
      </c>
      <c r="F113" s="172">
        <v>0</v>
      </c>
      <c r="G113" s="152" t="str">
        <f t="shared" si="13"/>
        <v>0 </v>
      </c>
      <c r="H113" s="172">
        <f>B113+E113</f>
        <v>13966</v>
      </c>
      <c r="I113" s="172"/>
      <c r="J113" s="173">
        <f>C113+F113</f>
        <v>7298</v>
      </c>
      <c r="K113" s="152">
        <f t="shared" si="14"/>
        <v>52.255477588429045</v>
      </c>
      <c r="L113" s="104"/>
    </row>
    <row r="114" spans="1:12" s="10" customFormat="1" ht="45.75" customHeight="1">
      <c r="A114" s="169" t="s">
        <v>77</v>
      </c>
      <c r="B114" s="174">
        <v>369</v>
      </c>
      <c r="C114" s="179">
        <v>185</v>
      </c>
      <c r="D114" s="152">
        <f t="shared" si="12"/>
        <v>50.135501355013545</v>
      </c>
      <c r="E114" s="174">
        <v>0</v>
      </c>
      <c r="F114" s="172">
        <v>0</v>
      </c>
      <c r="G114" s="152" t="str">
        <f t="shared" si="13"/>
        <v>0 </v>
      </c>
      <c r="H114" s="172">
        <v>369</v>
      </c>
      <c r="I114" s="172"/>
      <c r="J114" s="173">
        <f aca="true" t="shared" si="15" ref="J114:J120">C114+F114</f>
        <v>185</v>
      </c>
      <c r="K114" s="152">
        <f t="shared" si="14"/>
        <v>50.135501355013545</v>
      </c>
      <c r="L114" s="104"/>
    </row>
    <row r="115" spans="1:12" s="10" customFormat="1" ht="39" customHeight="1" hidden="1">
      <c r="A115" s="180" t="s">
        <v>65</v>
      </c>
      <c r="B115" s="177">
        <f>B116+B117</f>
        <v>0</v>
      </c>
      <c r="C115" s="181"/>
      <c r="D115" s="152" t="str">
        <f t="shared" si="12"/>
        <v>0 </v>
      </c>
      <c r="E115" s="177">
        <f>E116+E117</f>
        <v>0</v>
      </c>
      <c r="F115" s="182">
        <f>F116+F117</f>
        <v>0</v>
      </c>
      <c r="G115" s="152" t="str">
        <f t="shared" si="13"/>
        <v>0 </v>
      </c>
      <c r="H115" s="172">
        <f aca="true" t="shared" si="16" ref="H115:H120">B115+E115</f>
        <v>0</v>
      </c>
      <c r="I115" s="182"/>
      <c r="J115" s="173">
        <f t="shared" si="15"/>
        <v>0</v>
      </c>
      <c r="K115" s="152" t="str">
        <f t="shared" si="14"/>
        <v>0 </v>
      </c>
      <c r="L115" s="104"/>
    </row>
    <row r="116" spans="1:12" s="10" customFormat="1" ht="39" customHeight="1" hidden="1">
      <c r="A116" s="169" t="s">
        <v>66</v>
      </c>
      <c r="B116" s="174"/>
      <c r="C116" s="179"/>
      <c r="D116" s="152" t="str">
        <f t="shared" si="12"/>
        <v>0 </v>
      </c>
      <c r="E116" s="174">
        <v>0</v>
      </c>
      <c r="F116" s="172">
        <v>0</v>
      </c>
      <c r="G116" s="152" t="str">
        <f t="shared" si="13"/>
        <v>0 </v>
      </c>
      <c r="H116" s="172">
        <f t="shared" si="16"/>
        <v>0</v>
      </c>
      <c r="I116" s="172"/>
      <c r="J116" s="173">
        <f t="shared" si="15"/>
        <v>0</v>
      </c>
      <c r="K116" s="152" t="str">
        <f t="shared" si="14"/>
        <v>0 </v>
      </c>
      <c r="L116" s="104"/>
    </row>
    <row r="117" spans="1:12" s="10" customFormat="1" ht="39" customHeight="1" hidden="1">
      <c r="A117" s="169" t="s">
        <v>67</v>
      </c>
      <c r="B117" s="174">
        <v>0</v>
      </c>
      <c r="C117" s="179"/>
      <c r="D117" s="152" t="str">
        <f t="shared" si="12"/>
        <v>0 </v>
      </c>
      <c r="E117" s="174">
        <v>0</v>
      </c>
      <c r="F117" s="172">
        <v>0</v>
      </c>
      <c r="G117" s="152" t="str">
        <f t="shared" si="13"/>
        <v>0 </v>
      </c>
      <c r="H117" s="172">
        <f t="shared" si="16"/>
        <v>0</v>
      </c>
      <c r="I117" s="172"/>
      <c r="J117" s="173">
        <f t="shared" si="15"/>
        <v>0</v>
      </c>
      <c r="K117" s="152" t="str">
        <f t="shared" si="14"/>
        <v>0 </v>
      </c>
      <c r="L117" s="104"/>
    </row>
    <row r="118" spans="1:12" s="10" customFormat="1" ht="39" customHeight="1" hidden="1">
      <c r="A118" s="169" t="s">
        <v>68</v>
      </c>
      <c r="B118" s="174">
        <v>0</v>
      </c>
      <c r="C118" s="179"/>
      <c r="D118" s="152" t="str">
        <f t="shared" si="12"/>
        <v>0 </v>
      </c>
      <c r="E118" s="174">
        <v>0</v>
      </c>
      <c r="F118" s="172">
        <v>0</v>
      </c>
      <c r="G118" s="152" t="str">
        <f t="shared" si="13"/>
        <v>0 </v>
      </c>
      <c r="H118" s="172">
        <f t="shared" si="16"/>
        <v>0</v>
      </c>
      <c r="I118" s="172"/>
      <c r="J118" s="173">
        <f t="shared" si="15"/>
        <v>0</v>
      </c>
      <c r="K118" s="152" t="str">
        <f t="shared" si="14"/>
        <v>0 </v>
      </c>
      <c r="L118" s="104"/>
    </row>
    <row r="119" spans="1:12" s="10" customFormat="1" ht="39" customHeight="1" hidden="1">
      <c r="A119" s="169" t="s">
        <v>77</v>
      </c>
      <c r="B119" s="174"/>
      <c r="C119" s="179">
        <v>0</v>
      </c>
      <c r="D119" s="152" t="str">
        <f t="shared" si="12"/>
        <v>0 </v>
      </c>
      <c r="E119" s="174">
        <v>0</v>
      </c>
      <c r="F119" s="172">
        <v>0</v>
      </c>
      <c r="G119" s="152" t="str">
        <f t="shared" si="13"/>
        <v>0 </v>
      </c>
      <c r="H119" s="172">
        <f t="shared" si="16"/>
        <v>0</v>
      </c>
      <c r="I119" s="172"/>
      <c r="J119" s="173">
        <f t="shared" si="15"/>
        <v>0</v>
      </c>
      <c r="K119" s="152" t="str">
        <f t="shared" si="14"/>
        <v>0 </v>
      </c>
      <c r="L119" s="104"/>
    </row>
    <row r="120" spans="1:12" s="10" customFormat="1" ht="30.75" customHeight="1" hidden="1">
      <c r="A120" s="169" t="s">
        <v>119</v>
      </c>
      <c r="B120" s="174"/>
      <c r="C120" s="179"/>
      <c r="D120" s="152" t="str">
        <f t="shared" si="12"/>
        <v>0 </v>
      </c>
      <c r="E120" s="174">
        <v>0</v>
      </c>
      <c r="F120" s="172">
        <v>0</v>
      </c>
      <c r="G120" s="152" t="str">
        <f t="shared" si="13"/>
        <v>0 </v>
      </c>
      <c r="H120" s="172">
        <f t="shared" si="16"/>
        <v>0</v>
      </c>
      <c r="I120" s="172"/>
      <c r="J120" s="173">
        <f t="shared" si="15"/>
        <v>0</v>
      </c>
      <c r="K120" s="152"/>
      <c r="L120" s="104"/>
    </row>
    <row r="121" spans="1:12" s="10" customFormat="1" ht="42" customHeight="1">
      <c r="A121" s="180" t="s">
        <v>65</v>
      </c>
      <c r="B121" s="168">
        <f>B122+B124</f>
        <v>1376</v>
      </c>
      <c r="C121" s="168">
        <f>C122+C124</f>
        <v>835</v>
      </c>
      <c r="D121" s="152">
        <f t="shared" si="12"/>
        <v>60.68313953488372</v>
      </c>
      <c r="E121" s="168">
        <f>E123+E122</f>
        <v>0</v>
      </c>
      <c r="F121" s="168">
        <f>F123+F122+F124</f>
        <v>0</v>
      </c>
      <c r="G121" s="152" t="str">
        <f t="shared" si="13"/>
        <v>0 </v>
      </c>
      <c r="H121" s="168">
        <f>H122+H124</f>
        <v>1376</v>
      </c>
      <c r="I121" s="168">
        <f>I123+I122+I124</f>
        <v>0</v>
      </c>
      <c r="J121" s="168">
        <f>J123+J122+J124</f>
        <v>835</v>
      </c>
      <c r="K121" s="152">
        <f t="shared" si="14"/>
        <v>60.68313953488372</v>
      </c>
      <c r="L121" s="104"/>
    </row>
    <row r="122" spans="1:12" s="10" customFormat="1" ht="24.75" customHeight="1">
      <c r="A122" s="169" t="s">
        <v>66</v>
      </c>
      <c r="B122" s="170">
        <v>267</v>
      </c>
      <c r="C122" s="171">
        <v>250</v>
      </c>
      <c r="D122" s="152">
        <f t="shared" si="12"/>
        <v>93.63295880149812</v>
      </c>
      <c r="E122" s="170">
        <v>0</v>
      </c>
      <c r="F122" s="170">
        <v>0</v>
      </c>
      <c r="G122" s="152" t="str">
        <f t="shared" si="13"/>
        <v>0 </v>
      </c>
      <c r="H122" s="172">
        <f>B122+E122</f>
        <v>267</v>
      </c>
      <c r="I122" s="172"/>
      <c r="J122" s="173">
        <f>C122+F122</f>
        <v>250</v>
      </c>
      <c r="K122" s="152">
        <f t="shared" si="14"/>
        <v>93.63295880149812</v>
      </c>
      <c r="L122" s="104"/>
    </row>
    <row r="123" spans="1:12" s="10" customFormat="1" ht="39" customHeight="1" hidden="1">
      <c r="A123" s="169" t="s">
        <v>67</v>
      </c>
      <c r="B123" s="174"/>
      <c r="C123" s="179">
        <v>0</v>
      </c>
      <c r="D123" s="152" t="str">
        <f t="shared" si="12"/>
        <v>0 </v>
      </c>
      <c r="E123" s="174">
        <v>0</v>
      </c>
      <c r="F123" s="172">
        <v>0</v>
      </c>
      <c r="G123" s="152" t="str">
        <f t="shared" si="13"/>
        <v>0 </v>
      </c>
      <c r="H123" s="172">
        <f>B123+E123</f>
        <v>0</v>
      </c>
      <c r="I123" s="172"/>
      <c r="J123" s="173">
        <f>C123+F123</f>
        <v>0</v>
      </c>
      <c r="K123" s="152" t="str">
        <f t="shared" si="14"/>
        <v>0 </v>
      </c>
      <c r="L123" s="104"/>
    </row>
    <row r="124" spans="1:12" s="10" customFormat="1" ht="48.75" customHeight="1">
      <c r="A124" s="169" t="s">
        <v>67</v>
      </c>
      <c r="B124" s="174">
        <v>1109</v>
      </c>
      <c r="C124" s="179">
        <v>585</v>
      </c>
      <c r="D124" s="152">
        <f t="shared" si="12"/>
        <v>52.750225428313804</v>
      </c>
      <c r="E124" s="174">
        <v>0</v>
      </c>
      <c r="F124" s="172">
        <v>0</v>
      </c>
      <c r="G124" s="152" t="str">
        <f t="shared" si="13"/>
        <v>0 </v>
      </c>
      <c r="H124" s="172">
        <f>B124+E124</f>
        <v>1109</v>
      </c>
      <c r="I124" s="172"/>
      <c r="J124" s="173">
        <f>C124+F124</f>
        <v>585</v>
      </c>
      <c r="K124" s="152">
        <f t="shared" si="14"/>
        <v>52.750225428313804</v>
      </c>
      <c r="L124" s="104"/>
    </row>
    <row r="125" spans="1:12" s="87" customFormat="1" ht="39" customHeight="1" hidden="1">
      <c r="A125" s="180" t="s">
        <v>98</v>
      </c>
      <c r="B125" s="177">
        <f>B126</f>
        <v>0</v>
      </c>
      <c r="C125" s="177">
        <f>C126</f>
        <v>0</v>
      </c>
      <c r="D125" s="152" t="str">
        <f t="shared" si="12"/>
        <v>0 </v>
      </c>
      <c r="E125" s="177">
        <f aca="true" t="shared" si="17" ref="E125:J125">E126</f>
        <v>0</v>
      </c>
      <c r="F125" s="177">
        <f t="shared" si="17"/>
        <v>0</v>
      </c>
      <c r="G125" s="177" t="str">
        <f t="shared" si="17"/>
        <v>0 </v>
      </c>
      <c r="H125" s="177">
        <f t="shared" si="17"/>
        <v>0</v>
      </c>
      <c r="I125" s="177">
        <f t="shared" si="17"/>
        <v>0</v>
      </c>
      <c r="J125" s="183">
        <f t="shared" si="17"/>
        <v>0</v>
      </c>
      <c r="K125" s="152" t="str">
        <f t="shared" si="14"/>
        <v>0 </v>
      </c>
      <c r="L125" s="104"/>
    </row>
    <row r="126" spans="1:12" s="10" customFormat="1" ht="39" customHeight="1" hidden="1">
      <c r="A126" s="169" t="s">
        <v>98</v>
      </c>
      <c r="B126" s="174">
        <v>0</v>
      </c>
      <c r="C126" s="184">
        <v>0</v>
      </c>
      <c r="D126" s="152" t="str">
        <f t="shared" si="12"/>
        <v>0 </v>
      </c>
      <c r="E126" s="174">
        <v>0</v>
      </c>
      <c r="F126" s="172">
        <v>0</v>
      </c>
      <c r="G126" s="174" t="str">
        <f>G127</f>
        <v>0 </v>
      </c>
      <c r="H126" s="172">
        <f>B126+E126</f>
        <v>0</v>
      </c>
      <c r="I126" s="172">
        <f>C126+F126</f>
        <v>0</v>
      </c>
      <c r="J126" s="176">
        <f>D126+G126</f>
        <v>0</v>
      </c>
      <c r="K126" s="152" t="str">
        <f t="shared" si="14"/>
        <v>0 </v>
      </c>
      <c r="L126" s="104"/>
    </row>
    <row r="127" spans="1:12" s="10" customFormat="1" ht="48" customHeight="1">
      <c r="A127" s="167" t="s">
        <v>51</v>
      </c>
      <c r="B127" s="168">
        <f>B128+B129+B130</f>
        <v>33560</v>
      </c>
      <c r="C127" s="168">
        <f>C128+C129+C130</f>
        <v>20175</v>
      </c>
      <c r="D127" s="152">
        <f t="shared" si="12"/>
        <v>60.11620977353993</v>
      </c>
      <c r="E127" s="168">
        <f>E128+E129+E130</f>
        <v>0</v>
      </c>
      <c r="F127" s="168">
        <f>F128+F129+F130</f>
        <v>0</v>
      </c>
      <c r="G127" s="152" t="str">
        <f>IF(E127=0,"0 ",F127/E127*100)</f>
        <v>0 </v>
      </c>
      <c r="H127" s="168">
        <f>H128+H129+H130</f>
        <v>0</v>
      </c>
      <c r="I127" s="168">
        <f>I128+I129+I130</f>
        <v>20175</v>
      </c>
      <c r="J127" s="178">
        <f>J128+J129+J130</f>
        <v>0</v>
      </c>
      <c r="K127" s="152" t="str">
        <f t="shared" si="14"/>
        <v>0 </v>
      </c>
      <c r="L127" s="104"/>
    </row>
    <row r="128" spans="1:12" s="10" customFormat="1" ht="66.75" customHeight="1">
      <c r="A128" s="169" t="s">
        <v>62</v>
      </c>
      <c r="B128" s="174">
        <v>30292</v>
      </c>
      <c r="C128" s="184">
        <v>16907</v>
      </c>
      <c r="D128" s="152">
        <f t="shared" si="12"/>
        <v>55.813416083454385</v>
      </c>
      <c r="E128" s="174">
        <v>0</v>
      </c>
      <c r="F128" s="172">
        <v>0</v>
      </c>
      <c r="G128" s="152" t="str">
        <f>IF(E128=0,"0 ",F128/E128*100)</f>
        <v>0 </v>
      </c>
      <c r="H128" s="172">
        <v>0</v>
      </c>
      <c r="I128" s="172">
        <v>16907</v>
      </c>
      <c r="J128" s="173">
        <v>0</v>
      </c>
      <c r="K128" s="152" t="str">
        <f t="shared" si="14"/>
        <v>0 </v>
      </c>
      <c r="L128" s="104"/>
    </row>
    <row r="129" spans="1:12" s="10" customFormat="1" ht="28.5" customHeight="1">
      <c r="A129" s="169" t="s">
        <v>64</v>
      </c>
      <c r="B129" s="174">
        <v>3268</v>
      </c>
      <c r="C129" s="184">
        <v>3268</v>
      </c>
      <c r="D129" s="152">
        <f t="shared" si="12"/>
        <v>100</v>
      </c>
      <c r="E129" s="174">
        <v>0</v>
      </c>
      <c r="F129" s="172">
        <v>0</v>
      </c>
      <c r="G129" s="152" t="str">
        <f>IF(E129=0,"0 ",F129/E129*100)</f>
        <v>0 </v>
      </c>
      <c r="H129" s="172">
        <v>0</v>
      </c>
      <c r="I129" s="172">
        <v>3268</v>
      </c>
      <c r="J129" s="172">
        <f>C129+F129-I129</f>
        <v>0</v>
      </c>
      <c r="K129" s="152" t="str">
        <f t="shared" si="14"/>
        <v>0 </v>
      </c>
      <c r="L129" s="104"/>
    </row>
    <row r="130" spans="1:12" s="10" customFormat="1" ht="27.75" customHeight="1" hidden="1">
      <c r="A130" s="169" t="s">
        <v>63</v>
      </c>
      <c r="B130" s="174">
        <v>0</v>
      </c>
      <c r="C130" s="184">
        <v>0</v>
      </c>
      <c r="D130" s="152" t="str">
        <f t="shared" si="12"/>
        <v>0 </v>
      </c>
      <c r="E130" s="184">
        <v>0</v>
      </c>
      <c r="F130" s="172">
        <v>0</v>
      </c>
      <c r="G130" s="152" t="str">
        <f>IF(E130=0,"0 ",F130/E130*100)</f>
        <v>0 </v>
      </c>
      <c r="H130" s="172">
        <f>B130+E130</f>
        <v>0</v>
      </c>
      <c r="I130" s="172"/>
      <c r="J130" s="172">
        <f>C130+F130</f>
        <v>0</v>
      </c>
      <c r="K130" s="152" t="str">
        <f t="shared" si="14"/>
        <v>0 </v>
      </c>
      <c r="L130" s="104"/>
    </row>
    <row r="131" spans="1:14" s="10" customFormat="1" ht="36" customHeight="1">
      <c r="A131" s="180" t="s">
        <v>4</v>
      </c>
      <c r="B131" s="182">
        <f>B54+B62+B65+B70+B78+B84+B87+B96+B100+B105+B111+B121+B127+B125</f>
        <v>1692770</v>
      </c>
      <c r="C131" s="182">
        <f>C54+C62+C65+C70+C78+C84+C87+C96+C100+C105+C111+C121+C127+C125</f>
        <v>832291</v>
      </c>
      <c r="D131" s="152">
        <f t="shared" si="12"/>
        <v>49.167400178405806</v>
      </c>
      <c r="E131" s="182">
        <f>E54+E62+E65+E70+E78+E84+E87+E96+E100+E105+E111+E121+E127+E125</f>
        <v>168268</v>
      </c>
      <c r="F131" s="182">
        <f>F54+F62+F65+F70+F78+F84+F87+F96+F100+F105+F111+F121+F127+F125</f>
        <v>78101</v>
      </c>
      <c r="G131" s="152">
        <f>IF(E131=0,"0 ",F131/E131*100)</f>
        <v>46.41464806142582</v>
      </c>
      <c r="H131" s="182">
        <f>H54+H62+H65+H70+H78+H84+H87+H96+H100+H105+H111+H121+H127+H125</f>
        <v>1751994</v>
      </c>
      <c r="I131" s="182">
        <f>I54+I62+I65+I70+I78+I84+I87+I96+I100+I105+I111+I121+I127+I125+I68</f>
        <v>60124</v>
      </c>
      <c r="J131" s="182">
        <f>J54+J62+J65+J70+J78+J84+J87+J96+J100+J105+J111+J121+J127+J125</f>
        <v>850268</v>
      </c>
      <c r="K131" s="152">
        <f t="shared" si="14"/>
        <v>48.531444742390676</v>
      </c>
      <c r="L131" s="104"/>
      <c r="N131" s="104"/>
    </row>
    <row r="132" spans="1:11" s="34" customFormat="1" ht="29.25" customHeight="1">
      <c r="A132" s="191" t="s">
        <v>124</v>
      </c>
      <c r="B132" s="166">
        <f>B50-B131</f>
        <v>-17916.40000000014</v>
      </c>
      <c r="C132" s="166">
        <f>C50-C131</f>
        <v>1495.0999999999767</v>
      </c>
      <c r="D132" s="166"/>
      <c r="E132" s="166">
        <f>E50-E131</f>
        <v>-5906</v>
      </c>
      <c r="F132" s="166">
        <f>F50-F131</f>
        <v>-405</v>
      </c>
      <c r="G132" s="166"/>
      <c r="H132" s="166">
        <f>B132+E132</f>
        <v>-23822.40000000014</v>
      </c>
      <c r="I132" s="166">
        <f>I50-I131</f>
        <v>-60124</v>
      </c>
      <c r="J132" s="166">
        <f>J50-J131</f>
        <v>1089.0999999999767</v>
      </c>
      <c r="K132" s="166"/>
    </row>
    <row r="133" spans="1:11" s="34" customFormat="1" ht="12" customHeight="1">
      <c r="A133" s="136"/>
      <c r="B133" s="136"/>
      <c r="C133" s="136"/>
      <c r="D133" s="136"/>
      <c r="E133" s="136"/>
      <c r="F133" s="137"/>
      <c r="G133" s="137"/>
      <c r="H133" s="137"/>
      <c r="I133" s="137"/>
      <c r="J133" s="138"/>
      <c r="K133" s="138"/>
    </row>
    <row r="134" spans="1:13" s="10" customFormat="1" ht="69.75" customHeight="1">
      <c r="A134" s="185" t="s">
        <v>109</v>
      </c>
      <c r="B134" s="186"/>
      <c r="C134" s="186"/>
      <c r="D134" s="187"/>
      <c r="E134" s="188"/>
      <c r="F134" s="189"/>
      <c r="G134" s="190"/>
      <c r="H134" s="189" t="s">
        <v>108</v>
      </c>
      <c r="I134" s="139"/>
      <c r="J134" s="140"/>
      <c r="K134" s="141" t="s">
        <v>94</v>
      </c>
      <c r="L134" s="104"/>
      <c r="M134" s="134"/>
    </row>
    <row r="135" spans="1:11" s="10" customFormat="1" ht="15.75" customHeight="1">
      <c r="A135" s="90"/>
      <c r="B135" s="88"/>
      <c r="C135" s="91"/>
      <c r="D135" s="50"/>
      <c r="F135" s="27"/>
      <c r="G135" s="28"/>
      <c r="J135" s="31"/>
      <c r="K135" s="34"/>
    </row>
    <row r="136" spans="3:11" s="10" customFormat="1" ht="17.25">
      <c r="C136" s="92"/>
      <c r="D136" s="93"/>
      <c r="G136" s="34"/>
      <c r="J136" s="35"/>
      <c r="K136" s="34"/>
    </row>
    <row r="137" ht="17.25">
      <c r="E137" s="96"/>
    </row>
    <row r="138" spans="8:10" ht="17.25">
      <c r="H138" s="42"/>
      <c r="I138" s="42"/>
      <c r="J138" s="42"/>
    </row>
    <row r="139" spans="7:10" ht="17.25">
      <c r="G139" s="27"/>
      <c r="H139" s="28"/>
      <c r="I139" s="28"/>
      <c r="J139" s="10"/>
    </row>
  </sheetData>
  <sheetProtection/>
  <mergeCells count="14">
    <mergeCell ref="A7:A8"/>
    <mergeCell ref="B7:D7"/>
    <mergeCell ref="E7:G7"/>
    <mergeCell ref="H7:K7"/>
    <mergeCell ref="A51:K51"/>
    <mergeCell ref="A52:A53"/>
    <mergeCell ref="B52:D52"/>
    <mergeCell ref="E52:G52"/>
    <mergeCell ref="H52:K52"/>
    <mergeCell ref="A1:J1"/>
    <mergeCell ref="A2:J2"/>
    <mergeCell ref="A3:J3"/>
    <mergeCell ref="J5:K5"/>
    <mergeCell ref="A6:K6"/>
  </mergeCells>
  <printOptions horizontalCentered="1"/>
  <pageMargins left="0" right="0" top="0.15748031496062992" bottom="0" header="0.15748031496062992" footer="0.15748031496062992"/>
  <pageSetup fitToHeight="3" fitToWidth="1" horizontalDpi="600" verticalDpi="600" orientation="portrait" paperSize="9" scale="53" r:id="rId2"/>
  <rowBreaks count="1" manualBreakCount="1">
    <brk id="50" max="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0"/>
  <sheetViews>
    <sheetView zoomScale="80" zoomScaleNormal="80" zoomScaleSheetLayoutView="85" zoomScalePageLayoutView="0" workbookViewId="0" topLeftCell="A46">
      <selection activeCell="A49" sqref="A49:K49"/>
    </sheetView>
  </sheetViews>
  <sheetFormatPr defaultColWidth="9.00390625" defaultRowHeight="12.75"/>
  <cols>
    <col min="1" max="1" width="33.875" style="36" customWidth="1"/>
    <col min="2" max="2" width="13.375" style="36" customWidth="1"/>
    <col min="3" max="3" width="15.75390625" style="37" customWidth="1"/>
    <col min="4" max="4" width="11.00390625" style="38" bestFit="1" customWidth="1"/>
    <col min="5" max="5" width="13.125" style="36" customWidth="1"/>
    <col min="6" max="6" width="14.25390625" style="40" customWidth="1"/>
    <col min="7" max="7" width="11.00390625" style="41" customWidth="1"/>
    <col min="8" max="8" width="13.125" style="40" customWidth="1"/>
    <col min="9" max="9" width="11.875" style="40" hidden="1" customWidth="1"/>
    <col min="10" max="10" width="14.75390625" style="40" customWidth="1"/>
    <col min="11" max="11" width="12.125" style="5" customWidth="1"/>
    <col min="12" max="16384" width="9.125" style="6" customWidth="1"/>
  </cols>
  <sheetData>
    <row r="1" spans="1:10" ht="15.75" customHeight="1">
      <c r="A1" s="219" t="s">
        <v>8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 ht="17.25" customHeight="1">
      <c r="A2" s="220" t="s">
        <v>24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15.75" customHeight="1">
      <c r="A3" s="219" t="s">
        <v>164</v>
      </c>
      <c r="B3" s="219"/>
      <c r="C3" s="219"/>
      <c r="D3" s="219"/>
      <c r="E3" s="219"/>
      <c r="F3" s="219"/>
      <c r="G3" s="219"/>
      <c r="H3" s="219"/>
      <c r="I3" s="219"/>
      <c r="J3" s="219"/>
    </row>
    <row r="4" spans="1:10" ht="4.5" customHeight="1" hidden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>
      <c r="A5" s="4"/>
      <c r="B5" s="4"/>
      <c r="C5" s="4"/>
      <c r="D5" s="7"/>
      <c r="E5" s="4"/>
      <c r="F5" s="4"/>
      <c r="G5" s="7"/>
      <c r="H5" s="4"/>
      <c r="I5" s="4"/>
      <c r="J5" s="261" t="s">
        <v>37</v>
      </c>
      <c r="K5" s="261"/>
    </row>
    <row r="6" spans="1:11" ht="16.5">
      <c r="A6" s="262" t="s">
        <v>43</v>
      </c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1" ht="17.25" customHeight="1">
      <c r="A7" s="265" t="s">
        <v>0</v>
      </c>
      <c r="B7" s="266" t="s">
        <v>23</v>
      </c>
      <c r="C7" s="267"/>
      <c r="D7" s="268"/>
      <c r="E7" s="269" t="s">
        <v>38</v>
      </c>
      <c r="F7" s="270"/>
      <c r="G7" s="271"/>
      <c r="H7" s="272" t="s">
        <v>74</v>
      </c>
      <c r="I7" s="272"/>
      <c r="J7" s="272"/>
      <c r="K7" s="272"/>
    </row>
    <row r="8" spans="1:11" s="8" customFormat="1" ht="70.5" customHeight="1">
      <c r="A8" s="255"/>
      <c r="B8" s="105" t="s">
        <v>166</v>
      </c>
      <c r="C8" s="3" t="s">
        <v>165</v>
      </c>
      <c r="D8" s="106" t="s">
        <v>53</v>
      </c>
      <c r="E8" s="105" t="s">
        <v>166</v>
      </c>
      <c r="F8" s="3" t="s">
        <v>165</v>
      </c>
      <c r="G8" s="106" t="s">
        <v>53</v>
      </c>
      <c r="H8" s="105" t="s">
        <v>166</v>
      </c>
      <c r="I8" s="3" t="s">
        <v>165</v>
      </c>
      <c r="J8" s="3" t="s">
        <v>165</v>
      </c>
      <c r="K8" s="106" t="s">
        <v>53</v>
      </c>
    </row>
    <row r="9" spans="1:11" s="8" customFormat="1" ht="29.25" customHeight="1">
      <c r="A9" s="107" t="s">
        <v>1</v>
      </c>
      <c r="B9" s="108">
        <f>SUM(B10:B19)</f>
        <v>90011</v>
      </c>
      <c r="C9" s="84">
        <f>C10+C11+C12+C13+C14+C15+C16+C17+C18</f>
        <v>99473</v>
      </c>
      <c r="D9" s="109">
        <f aca="true" t="shared" si="0" ref="D9:D15">C9/B9*100</f>
        <v>110.5120485274022</v>
      </c>
      <c r="E9" s="108">
        <f>SUM(E10:E19)</f>
        <v>17097</v>
      </c>
      <c r="F9" s="84">
        <f>SUM(F10:F19)</f>
        <v>18328</v>
      </c>
      <c r="G9" s="109">
        <f>F9/E9*100</f>
        <v>107.20009358366964</v>
      </c>
      <c r="H9" s="110">
        <f aca="true" t="shared" si="1" ref="H9:H37">B9+E9</f>
        <v>107108</v>
      </c>
      <c r="I9" s="110"/>
      <c r="J9" s="110">
        <f aca="true" t="shared" si="2" ref="J9:J34">C9+F9</f>
        <v>117801</v>
      </c>
      <c r="K9" s="109">
        <f aca="true" t="shared" si="3" ref="K9:K18">J9/H9*100</f>
        <v>109.9833812600366</v>
      </c>
    </row>
    <row r="10" spans="1:11" s="10" customFormat="1" ht="20.25" customHeight="1">
      <c r="A10" s="111" t="s">
        <v>90</v>
      </c>
      <c r="B10" s="112">
        <v>73359</v>
      </c>
      <c r="C10" s="204">
        <v>81775</v>
      </c>
      <c r="D10" s="109">
        <f t="shared" si="0"/>
        <v>111.47234831445358</v>
      </c>
      <c r="E10" s="100">
        <v>6542</v>
      </c>
      <c r="F10" s="208">
        <v>7283</v>
      </c>
      <c r="G10" s="109">
        <f>F10/E10*100</f>
        <v>111.32681137266891</v>
      </c>
      <c r="H10" s="100">
        <f t="shared" si="1"/>
        <v>79901</v>
      </c>
      <c r="I10" s="100"/>
      <c r="J10" s="100">
        <f t="shared" si="2"/>
        <v>89058</v>
      </c>
      <c r="K10" s="109">
        <f t="shared" si="3"/>
        <v>111.46043228495263</v>
      </c>
    </row>
    <row r="11" spans="1:11" s="10" customFormat="1" ht="19.5" customHeight="1">
      <c r="A11" s="111" t="s">
        <v>95</v>
      </c>
      <c r="B11" s="112">
        <v>5784</v>
      </c>
      <c r="C11" s="204">
        <v>6926</v>
      </c>
      <c r="D11" s="109">
        <f t="shared" si="0"/>
        <v>119.74412171507606</v>
      </c>
      <c r="E11" s="100">
        <v>1469</v>
      </c>
      <c r="F11" s="208">
        <v>1760</v>
      </c>
      <c r="G11" s="109">
        <f>F11/E11*100</f>
        <v>119.80939414567733</v>
      </c>
      <c r="H11" s="100">
        <f t="shared" si="1"/>
        <v>7253</v>
      </c>
      <c r="I11" s="100"/>
      <c r="J11" s="100">
        <f t="shared" si="2"/>
        <v>8686</v>
      </c>
      <c r="K11" s="109">
        <f t="shared" si="3"/>
        <v>119.75734178960431</v>
      </c>
    </row>
    <row r="12" spans="1:11" s="10" customFormat="1" ht="49.5" customHeight="1">
      <c r="A12" s="52" t="s">
        <v>141</v>
      </c>
      <c r="B12" s="112">
        <v>0</v>
      </c>
      <c r="C12" s="204">
        <v>1968</v>
      </c>
      <c r="D12" s="109">
        <v>0</v>
      </c>
      <c r="E12" s="100">
        <v>0</v>
      </c>
      <c r="F12" s="208">
        <v>0</v>
      </c>
      <c r="G12" s="109">
        <v>0</v>
      </c>
      <c r="H12" s="100">
        <f t="shared" si="1"/>
        <v>0</v>
      </c>
      <c r="I12" s="100"/>
      <c r="J12" s="100">
        <f t="shared" si="2"/>
        <v>1968</v>
      </c>
      <c r="K12" s="109">
        <v>0</v>
      </c>
    </row>
    <row r="13" spans="1:11" s="10" customFormat="1" ht="51.75" customHeight="1">
      <c r="A13" s="111" t="s">
        <v>85</v>
      </c>
      <c r="B13" s="113">
        <v>1534</v>
      </c>
      <c r="C13" s="205">
        <v>10</v>
      </c>
      <c r="D13" s="109">
        <f t="shared" si="0"/>
        <v>0.651890482398957</v>
      </c>
      <c r="E13" s="100">
        <v>0</v>
      </c>
      <c r="F13" s="208">
        <v>0</v>
      </c>
      <c r="G13" s="109">
        <v>0</v>
      </c>
      <c r="H13" s="100">
        <f t="shared" si="1"/>
        <v>1534</v>
      </c>
      <c r="I13" s="100"/>
      <c r="J13" s="100">
        <f t="shared" si="2"/>
        <v>10</v>
      </c>
      <c r="K13" s="109">
        <f t="shared" si="3"/>
        <v>0.651890482398957</v>
      </c>
    </row>
    <row r="14" spans="1:15" s="10" customFormat="1" ht="33" customHeight="1">
      <c r="A14" s="111" t="s">
        <v>15</v>
      </c>
      <c r="B14" s="113">
        <v>6097</v>
      </c>
      <c r="C14" s="205">
        <v>5648</v>
      </c>
      <c r="D14" s="109">
        <f t="shared" si="0"/>
        <v>92.63572248646875</v>
      </c>
      <c r="E14" s="100">
        <v>3498</v>
      </c>
      <c r="F14" s="208">
        <v>4158</v>
      </c>
      <c r="G14" s="109">
        <f>F14/E14*100</f>
        <v>118.86792452830188</v>
      </c>
      <c r="H14" s="100">
        <f t="shared" si="1"/>
        <v>9595</v>
      </c>
      <c r="I14" s="100"/>
      <c r="J14" s="100">
        <f t="shared" si="2"/>
        <v>9806</v>
      </c>
      <c r="K14" s="109">
        <f t="shared" si="3"/>
        <v>102.19906201146432</v>
      </c>
      <c r="O14" s="10" t="s">
        <v>94</v>
      </c>
    </row>
    <row r="15" spans="1:11" s="10" customFormat="1" ht="52.5" customHeight="1">
      <c r="A15" s="111" t="s">
        <v>114</v>
      </c>
      <c r="B15" s="112">
        <v>2198</v>
      </c>
      <c r="C15" s="204">
        <v>2093</v>
      </c>
      <c r="D15" s="109">
        <f t="shared" si="0"/>
        <v>95.22292993630573</v>
      </c>
      <c r="E15" s="100">
        <v>0</v>
      </c>
      <c r="F15" s="208">
        <v>0</v>
      </c>
      <c r="G15" s="109">
        <v>0</v>
      </c>
      <c r="H15" s="100">
        <f t="shared" si="1"/>
        <v>2198</v>
      </c>
      <c r="I15" s="100"/>
      <c r="J15" s="100">
        <f t="shared" si="2"/>
        <v>2093</v>
      </c>
      <c r="K15" s="109">
        <f t="shared" si="3"/>
        <v>95.22292993630573</v>
      </c>
    </row>
    <row r="16" spans="1:11" s="8" customFormat="1" ht="35.25" customHeight="1">
      <c r="A16" s="111" t="s">
        <v>86</v>
      </c>
      <c r="B16" s="113">
        <v>0</v>
      </c>
      <c r="C16" s="205">
        <v>0</v>
      </c>
      <c r="D16" s="109">
        <v>0</v>
      </c>
      <c r="E16" s="100">
        <v>294</v>
      </c>
      <c r="F16" s="208">
        <v>378</v>
      </c>
      <c r="G16" s="109">
        <f>F16/E16*100</f>
        <v>128.57142857142858</v>
      </c>
      <c r="H16" s="100">
        <f t="shared" si="1"/>
        <v>294</v>
      </c>
      <c r="I16" s="100"/>
      <c r="J16" s="100">
        <f t="shared" si="2"/>
        <v>378</v>
      </c>
      <c r="K16" s="109">
        <f t="shared" si="3"/>
        <v>128.57142857142858</v>
      </c>
    </row>
    <row r="17" spans="1:15" s="8" customFormat="1" ht="20.25" customHeight="1">
      <c r="A17" s="111" t="s">
        <v>87</v>
      </c>
      <c r="B17" s="113">
        <v>0</v>
      </c>
      <c r="C17" s="205">
        <v>0</v>
      </c>
      <c r="D17" s="109">
        <v>0</v>
      </c>
      <c r="E17" s="100">
        <v>5294</v>
      </c>
      <c r="F17" s="208">
        <v>4749</v>
      </c>
      <c r="G17" s="109">
        <f>F17/E17*100</f>
        <v>89.70532678503966</v>
      </c>
      <c r="H17" s="100">
        <f t="shared" si="1"/>
        <v>5294</v>
      </c>
      <c r="I17" s="100"/>
      <c r="J17" s="100">
        <f t="shared" si="2"/>
        <v>4749</v>
      </c>
      <c r="K17" s="109">
        <f t="shared" si="3"/>
        <v>89.70532678503966</v>
      </c>
      <c r="L17" s="11"/>
      <c r="M17" s="11"/>
      <c r="N17" s="11"/>
      <c r="O17" s="11"/>
    </row>
    <row r="18" spans="1:15" s="8" customFormat="1" ht="16.5" customHeight="1">
      <c r="A18" s="111" t="s">
        <v>88</v>
      </c>
      <c r="B18" s="112">
        <v>1039</v>
      </c>
      <c r="C18" s="204">
        <v>1053</v>
      </c>
      <c r="D18" s="109">
        <f>C18/B18*100</f>
        <v>101.34744947064485</v>
      </c>
      <c r="E18" s="100">
        <v>0</v>
      </c>
      <c r="F18" s="208">
        <v>0</v>
      </c>
      <c r="G18" s="109">
        <v>0</v>
      </c>
      <c r="H18" s="100">
        <f t="shared" si="1"/>
        <v>1039</v>
      </c>
      <c r="I18" s="100"/>
      <c r="J18" s="100">
        <f t="shared" si="2"/>
        <v>1053</v>
      </c>
      <c r="K18" s="109">
        <f t="shared" si="3"/>
        <v>101.34744947064485</v>
      </c>
      <c r="L18" s="11"/>
      <c r="M18" s="11"/>
      <c r="N18" s="11"/>
      <c r="O18" s="11"/>
    </row>
    <row r="19" spans="1:15" s="8" customFormat="1" ht="84.75" customHeight="1" hidden="1">
      <c r="A19" s="111" t="s">
        <v>89</v>
      </c>
      <c r="B19" s="112"/>
      <c r="C19" s="15"/>
      <c r="D19" s="109">
        <v>0</v>
      </c>
      <c r="E19" s="100"/>
      <c r="F19" s="9"/>
      <c r="G19" s="109">
        <v>0</v>
      </c>
      <c r="H19" s="100">
        <f t="shared" si="1"/>
        <v>0</v>
      </c>
      <c r="I19" s="100"/>
      <c r="J19" s="100">
        <f t="shared" si="2"/>
        <v>0</v>
      </c>
      <c r="K19" s="109">
        <v>0</v>
      </c>
      <c r="L19" s="11"/>
      <c r="M19" s="11"/>
      <c r="N19" s="11"/>
      <c r="O19" s="11"/>
    </row>
    <row r="20" spans="1:15" s="13" customFormat="1" ht="31.5" customHeight="1">
      <c r="A20" s="107" t="s">
        <v>2</v>
      </c>
      <c r="B20" s="108">
        <f>SUM(B21:B33)</f>
        <v>5880</v>
      </c>
      <c r="C20" s="84">
        <f>C21+C22+C23+C24+C25+C26+C27+C28+C29+C31+C33</f>
        <v>15604</v>
      </c>
      <c r="D20" s="109">
        <f aca="true" t="shared" si="4" ref="D20:D32">C20/B20*100</f>
        <v>265.374149659864</v>
      </c>
      <c r="E20" s="108">
        <f>SUM(E21:E33)</f>
        <v>696</v>
      </c>
      <c r="F20" s="84">
        <f>SUM(F21:F33)</f>
        <v>1006</v>
      </c>
      <c r="G20" s="109">
        <f>F20/E20*100</f>
        <v>144.54022988505747</v>
      </c>
      <c r="H20" s="110">
        <f t="shared" si="1"/>
        <v>6576</v>
      </c>
      <c r="I20" s="110"/>
      <c r="J20" s="110">
        <f t="shared" si="2"/>
        <v>16610</v>
      </c>
      <c r="K20" s="109">
        <f>J20/H20*100</f>
        <v>252.58515815085158</v>
      </c>
      <c r="L20" s="12"/>
      <c r="M20" s="12"/>
      <c r="N20" s="12"/>
      <c r="O20" s="12"/>
    </row>
    <row r="21" spans="1:11" s="8" customFormat="1" ht="17.25" customHeight="1">
      <c r="A21" s="114" t="s">
        <v>16</v>
      </c>
      <c r="B21" s="112">
        <v>2006</v>
      </c>
      <c r="C21" s="204">
        <v>11149</v>
      </c>
      <c r="D21" s="109">
        <f t="shared" si="4"/>
        <v>555.7826520438683</v>
      </c>
      <c r="E21" s="100">
        <v>371</v>
      </c>
      <c r="F21" s="208">
        <v>498</v>
      </c>
      <c r="G21" s="109">
        <f>F21/E21*100</f>
        <v>134.23180592991915</v>
      </c>
      <c r="H21" s="100">
        <f t="shared" si="1"/>
        <v>2377</v>
      </c>
      <c r="I21" s="100"/>
      <c r="J21" s="100">
        <f t="shared" si="2"/>
        <v>11647</v>
      </c>
      <c r="K21" s="109">
        <f>J21/H21*100</f>
        <v>489.9873790492217</v>
      </c>
    </row>
    <row r="22" spans="1:11" s="8" customFormat="1" ht="21.75" customHeight="1">
      <c r="A22" s="114" t="s">
        <v>42</v>
      </c>
      <c r="B22" s="112">
        <v>421</v>
      </c>
      <c r="C22" s="204">
        <v>777</v>
      </c>
      <c r="D22" s="109">
        <f t="shared" si="4"/>
        <v>184.5605700712589</v>
      </c>
      <c r="E22" s="100">
        <v>225</v>
      </c>
      <c r="F22" s="208">
        <v>383</v>
      </c>
      <c r="G22" s="109">
        <f>F22/E22*100</f>
        <v>170.22222222222223</v>
      </c>
      <c r="H22" s="100">
        <f t="shared" si="1"/>
        <v>646</v>
      </c>
      <c r="I22" s="100"/>
      <c r="J22" s="100">
        <f t="shared" si="2"/>
        <v>1160</v>
      </c>
      <c r="K22" s="109">
        <f>J22/H22*100</f>
        <v>179.56656346749227</v>
      </c>
    </row>
    <row r="23" spans="1:11" s="8" customFormat="1" ht="34.5" customHeight="1">
      <c r="A23" s="114" t="s">
        <v>14</v>
      </c>
      <c r="B23" s="112">
        <v>0</v>
      </c>
      <c r="C23" s="204">
        <v>0</v>
      </c>
      <c r="D23" s="109">
        <v>0</v>
      </c>
      <c r="E23" s="100">
        <v>0</v>
      </c>
      <c r="F23" s="208">
        <v>0</v>
      </c>
      <c r="G23" s="109">
        <v>0</v>
      </c>
      <c r="H23" s="100">
        <f t="shared" si="1"/>
        <v>0</v>
      </c>
      <c r="I23" s="100"/>
      <c r="J23" s="100">
        <f t="shared" si="2"/>
        <v>0</v>
      </c>
      <c r="K23" s="109">
        <v>0</v>
      </c>
    </row>
    <row r="24" spans="1:11" s="8" customFormat="1" ht="34.5" customHeight="1">
      <c r="A24" s="114" t="s">
        <v>22</v>
      </c>
      <c r="B24" s="112">
        <v>338</v>
      </c>
      <c r="C24" s="204">
        <v>720</v>
      </c>
      <c r="D24" s="109">
        <f t="shared" si="4"/>
        <v>213.01775147928996</v>
      </c>
      <c r="E24" s="100">
        <v>0</v>
      </c>
      <c r="F24" s="208">
        <v>0</v>
      </c>
      <c r="G24" s="109">
        <v>0</v>
      </c>
      <c r="H24" s="100">
        <f t="shared" si="1"/>
        <v>338</v>
      </c>
      <c r="I24" s="100"/>
      <c r="J24" s="100">
        <f t="shared" si="2"/>
        <v>720</v>
      </c>
      <c r="K24" s="109">
        <f aca="true" t="shared" si="5" ref="K24:K29">J24/H24*100</f>
        <v>213.01775147928996</v>
      </c>
    </row>
    <row r="25" spans="1:11" s="8" customFormat="1" ht="21.75" customHeight="1">
      <c r="A25" s="114" t="s">
        <v>102</v>
      </c>
      <c r="B25" s="112">
        <v>250</v>
      </c>
      <c r="C25" s="204">
        <v>19</v>
      </c>
      <c r="D25" s="109">
        <v>0</v>
      </c>
      <c r="E25" s="100">
        <v>63</v>
      </c>
      <c r="F25" s="208">
        <v>54</v>
      </c>
      <c r="G25" s="109">
        <f>F25/E25*100</f>
        <v>85.71428571428571</v>
      </c>
      <c r="H25" s="100">
        <f t="shared" si="1"/>
        <v>313</v>
      </c>
      <c r="I25" s="100"/>
      <c r="J25" s="100">
        <f t="shared" si="2"/>
        <v>73</v>
      </c>
      <c r="K25" s="109">
        <f t="shared" si="5"/>
        <v>23.322683706070286</v>
      </c>
    </row>
    <row r="26" spans="1:11" s="8" customFormat="1" ht="36" customHeight="1">
      <c r="A26" s="114" t="s">
        <v>52</v>
      </c>
      <c r="B26" s="112">
        <v>2321</v>
      </c>
      <c r="C26" s="204">
        <v>2712</v>
      </c>
      <c r="D26" s="109">
        <f t="shared" si="4"/>
        <v>116.84618698836708</v>
      </c>
      <c r="E26" s="100">
        <v>0</v>
      </c>
      <c r="F26" s="208">
        <v>0</v>
      </c>
      <c r="G26" s="109">
        <v>0</v>
      </c>
      <c r="H26" s="100">
        <f t="shared" si="1"/>
        <v>2321</v>
      </c>
      <c r="I26" s="100"/>
      <c r="J26" s="100">
        <f t="shared" si="2"/>
        <v>2712</v>
      </c>
      <c r="K26" s="109">
        <f t="shared" si="5"/>
        <v>116.84618698836708</v>
      </c>
    </row>
    <row r="27" spans="1:11" s="8" customFormat="1" ht="18" customHeight="1">
      <c r="A27" s="114" t="s">
        <v>18</v>
      </c>
      <c r="B27" s="112">
        <v>18</v>
      </c>
      <c r="C27" s="204">
        <v>0</v>
      </c>
      <c r="D27" s="109">
        <v>0</v>
      </c>
      <c r="E27" s="100">
        <v>0</v>
      </c>
      <c r="F27" s="208">
        <v>0</v>
      </c>
      <c r="G27" s="109">
        <v>0</v>
      </c>
      <c r="H27" s="100">
        <f t="shared" si="1"/>
        <v>18</v>
      </c>
      <c r="I27" s="100"/>
      <c r="J27" s="100">
        <f t="shared" si="2"/>
        <v>0</v>
      </c>
      <c r="K27" s="109">
        <v>0</v>
      </c>
    </row>
    <row r="28" spans="1:11" s="8" customFormat="1" ht="17.25" customHeight="1">
      <c r="A28" s="114" t="s">
        <v>5</v>
      </c>
      <c r="B28" s="112">
        <v>332</v>
      </c>
      <c r="C28" s="204">
        <v>90</v>
      </c>
      <c r="D28" s="109">
        <f t="shared" si="4"/>
        <v>27.10843373493976</v>
      </c>
      <c r="E28" s="100">
        <v>35</v>
      </c>
      <c r="F28" s="208">
        <v>51</v>
      </c>
      <c r="G28" s="109">
        <v>0</v>
      </c>
      <c r="H28" s="100">
        <f t="shared" si="1"/>
        <v>367</v>
      </c>
      <c r="I28" s="100"/>
      <c r="J28" s="100">
        <f t="shared" si="2"/>
        <v>141</v>
      </c>
      <c r="K28" s="109">
        <f t="shared" si="5"/>
        <v>38.41961852861036</v>
      </c>
    </row>
    <row r="29" spans="1:11" s="8" customFormat="1" ht="33" customHeight="1">
      <c r="A29" s="114" t="s">
        <v>17</v>
      </c>
      <c r="B29" s="112">
        <v>171</v>
      </c>
      <c r="C29" s="204">
        <v>127</v>
      </c>
      <c r="D29" s="109">
        <f t="shared" si="4"/>
        <v>74.26900584795322</v>
      </c>
      <c r="E29" s="100">
        <v>2</v>
      </c>
      <c r="F29" s="208">
        <v>20</v>
      </c>
      <c r="G29" s="109">
        <v>0</v>
      </c>
      <c r="H29" s="100">
        <f t="shared" si="1"/>
        <v>173</v>
      </c>
      <c r="I29" s="100"/>
      <c r="J29" s="100">
        <f t="shared" si="2"/>
        <v>147</v>
      </c>
      <c r="K29" s="109">
        <f t="shared" si="5"/>
        <v>84.97109826589595</v>
      </c>
    </row>
    <row r="30" spans="1:11" s="8" customFormat="1" ht="20.25" customHeight="1" hidden="1">
      <c r="A30" s="114" t="s">
        <v>36</v>
      </c>
      <c r="B30" s="112"/>
      <c r="C30" s="204">
        <v>10</v>
      </c>
      <c r="D30" s="109">
        <v>0</v>
      </c>
      <c r="E30" s="100"/>
      <c r="F30" s="208">
        <v>0</v>
      </c>
      <c r="G30" s="109">
        <v>0</v>
      </c>
      <c r="H30" s="100">
        <f t="shared" si="1"/>
        <v>0</v>
      </c>
      <c r="I30" s="100"/>
      <c r="J30" s="100">
        <f t="shared" si="2"/>
        <v>10</v>
      </c>
      <c r="K30" s="109">
        <v>0</v>
      </c>
    </row>
    <row r="31" spans="1:11" s="8" customFormat="1" ht="24" customHeight="1">
      <c r="A31" s="114" t="s">
        <v>78</v>
      </c>
      <c r="B31" s="112">
        <v>23</v>
      </c>
      <c r="C31" s="204">
        <v>10</v>
      </c>
      <c r="D31" s="109">
        <v>0</v>
      </c>
      <c r="E31" s="100">
        <v>0</v>
      </c>
      <c r="F31" s="208">
        <v>0</v>
      </c>
      <c r="G31" s="109">
        <v>0</v>
      </c>
      <c r="H31" s="100">
        <f t="shared" si="1"/>
        <v>23</v>
      </c>
      <c r="I31" s="100"/>
      <c r="J31" s="100">
        <f t="shared" si="2"/>
        <v>10</v>
      </c>
      <c r="K31" s="109">
        <v>0</v>
      </c>
    </row>
    <row r="32" spans="1:11" s="8" customFormat="1" ht="27.75" customHeight="1" hidden="1">
      <c r="A32" s="114" t="s">
        <v>82</v>
      </c>
      <c r="B32" s="112"/>
      <c r="C32" s="204"/>
      <c r="D32" s="109" t="e">
        <f t="shared" si="4"/>
        <v>#DIV/0!</v>
      </c>
      <c r="E32" s="100"/>
      <c r="F32" s="9"/>
      <c r="G32" s="109" t="e">
        <f>F32/E32*100</f>
        <v>#DIV/0!</v>
      </c>
      <c r="H32" s="100">
        <f t="shared" si="1"/>
        <v>0</v>
      </c>
      <c r="I32" s="100"/>
      <c r="J32" s="100">
        <f t="shared" si="2"/>
        <v>0</v>
      </c>
      <c r="K32" s="109" t="e">
        <f>J32/H32*100</f>
        <v>#DIV/0!</v>
      </c>
    </row>
    <row r="33" spans="1:11" s="8" customFormat="1" ht="22.5" customHeight="1">
      <c r="A33" s="114" t="s">
        <v>36</v>
      </c>
      <c r="B33" s="112">
        <v>0</v>
      </c>
      <c r="C33" s="204">
        <v>0</v>
      </c>
      <c r="D33" s="109">
        <v>0</v>
      </c>
      <c r="E33" s="100">
        <v>0</v>
      </c>
      <c r="F33" s="9">
        <v>0</v>
      </c>
      <c r="G33" s="109">
        <v>0</v>
      </c>
      <c r="H33" s="100">
        <f t="shared" si="1"/>
        <v>0</v>
      </c>
      <c r="I33" s="100"/>
      <c r="J33" s="100">
        <f t="shared" si="2"/>
        <v>0</v>
      </c>
      <c r="K33" s="109">
        <v>0</v>
      </c>
    </row>
    <row r="34" spans="1:11" s="13" customFormat="1" ht="32.25" customHeight="1">
      <c r="A34" s="115" t="s">
        <v>19</v>
      </c>
      <c r="B34" s="108">
        <f>B20+B9</f>
        <v>95891</v>
      </c>
      <c r="C34" s="84">
        <f>C20+C9</f>
        <v>115077</v>
      </c>
      <c r="D34" s="109">
        <f>C34/B34*100</f>
        <v>120.00813423574684</v>
      </c>
      <c r="E34" s="108">
        <f>E20+E9</f>
        <v>17793</v>
      </c>
      <c r="F34" s="84">
        <f>F20+F9</f>
        <v>19334</v>
      </c>
      <c r="G34" s="109">
        <f>F34/E34*100</f>
        <v>108.66070926768954</v>
      </c>
      <c r="H34" s="110">
        <f t="shared" si="1"/>
        <v>113684</v>
      </c>
      <c r="I34" s="110"/>
      <c r="J34" s="110">
        <f t="shared" si="2"/>
        <v>134411</v>
      </c>
      <c r="K34" s="109">
        <f>J34/H34*100</f>
        <v>118.23211709651314</v>
      </c>
    </row>
    <row r="35" spans="1:11" s="13" customFormat="1" ht="33" customHeight="1">
      <c r="A35" s="114" t="s">
        <v>99</v>
      </c>
      <c r="B35" s="116">
        <v>12</v>
      </c>
      <c r="C35" s="206">
        <v>0</v>
      </c>
      <c r="D35" s="109">
        <v>0</v>
      </c>
      <c r="E35" s="116">
        <v>0</v>
      </c>
      <c r="F35" s="206">
        <v>519</v>
      </c>
      <c r="G35" s="109">
        <v>0</v>
      </c>
      <c r="H35" s="117">
        <f t="shared" si="1"/>
        <v>12</v>
      </c>
      <c r="I35" s="117"/>
      <c r="J35" s="117">
        <f>F35+C35</f>
        <v>519</v>
      </c>
      <c r="K35" s="109">
        <v>0</v>
      </c>
    </row>
    <row r="36" spans="1:11" s="8" customFormat="1" ht="69.75" customHeight="1">
      <c r="A36" s="114" t="s">
        <v>136</v>
      </c>
      <c r="B36" s="118">
        <v>130179</v>
      </c>
      <c r="C36" s="207">
        <v>155759</v>
      </c>
      <c r="D36" s="109">
        <f aca="true" t="shared" si="6" ref="D36:D48">C36/B36*100</f>
        <v>119.64986672197513</v>
      </c>
      <c r="E36" s="119">
        <v>0</v>
      </c>
      <c r="F36" s="209">
        <v>0</v>
      </c>
      <c r="G36" s="109">
        <v>0</v>
      </c>
      <c r="H36" s="117">
        <f t="shared" si="1"/>
        <v>130179</v>
      </c>
      <c r="I36" s="117"/>
      <c r="J36" s="117">
        <f>C36+F36</f>
        <v>155759</v>
      </c>
      <c r="K36" s="109">
        <f>J36/H36*100</f>
        <v>119.64986672197513</v>
      </c>
    </row>
    <row r="37" spans="1:11" s="8" customFormat="1" ht="84.75" customHeight="1">
      <c r="A37" s="114" t="s">
        <v>137</v>
      </c>
      <c r="B37" s="118">
        <v>0</v>
      </c>
      <c r="C37" s="207">
        <v>0</v>
      </c>
      <c r="D37" s="109" t="e">
        <f t="shared" si="6"/>
        <v>#DIV/0!</v>
      </c>
      <c r="E37" s="119">
        <v>0</v>
      </c>
      <c r="F37" s="209">
        <v>0</v>
      </c>
      <c r="G37" s="109">
        <v>0</v>
      </c>
      <c r="H37" s="117">
        <f t="shared" si="1"/>
        <v>0</v>
      </c>
      <c r="I37" s="117"/>
      <c r="J37" s="117">
        <f>C37+F37</f>
        <v>0</v>
      </c>
      <c r="K37" s="109">
        <v>0</v>
      </c>
    </row>
    <row r="38" spans="1:11" s="8" customFormat="1" ht="85.5" customHeight="1" hidden="1">
      <c r="A38" s="114" t="s">
        <v>160</v>
      </c>
      <c r="B38" s="113"/>
      <c r="C38" s="207">
        <v>3268.1</v>
      </c>
      <c r="D38" s="109" t="e">
        <f t="shared" si="6"/>
        <v>#DIV/0!</v>
      </c>
      <c r="E38" s="100"/>
      <c r="F38" s="209">
        <v>3268</v>
      </c>
      <c r="G38" s="109" t="e">
        <f>F38/E38*100</f>
        <v>#DIV/0!</v>
      </c>
      <c r="H38" s="120">
        <f>E38</f>
        <v>0</v>
      </c>
      <c r="I38" s="120"/>
      <c r="J38" s="120">
        <f>F38</f>
        <v>3268</v>
      </c>
      <c r="K38" s="109" t="e">
        <f aca="true" t="shared" si="7" ref="K38:K48">J38/H38*100</f>
        <v>#DIV/0!</v>
      </c>
    </row>
    <row r="39" spans="1:13" s="8" customFormat="1" ht="75.75" customHeight="1">
      <c r="A39" s="114" t="s">
        <v>138</v>
      </c>
      <c r="B39" s="100">
        <v>0</v>
      </c>
      <c r="C39" s="205">
        <v>0</v>
      </c>
      <c r="D39" s="109" t="e">
        <f t="shared" si="6"/>
        <v>#DIV/0!</v>
      </c>
      <c r="E39" s="100">
        <v>12764</v>
      </c>
      <c r="F39" s="208">
        <v>12764</v>
      </c>
      <c r="G39" s="109">
        <v>0</v>
      </c>
      <c r="H39" s="120">
        <f>E39</f>
        <v>12764</v>
      </c>
      <c r="I39" s="120"/>
      <c r="J39" s="120">
        <f>F39</f>
        <v>12764</v>
      </c>
      <c r="K39" s="109">
        <v>0</v>
      </c>
      <c r="M39" s="20"/>
    </row>
    <row r="40" spans="1:13" s="8" customFormat="1" ht="72.75" customHeight="1">
      <c r="A40" s="114" t="s">
        <v>139</v>
      </c>
      <c r="B40" s="100">
        <v>0</v>
      </c>
      <c r="C40" s="208">
        <v>0</v>
      </c>
      <c r="D40" s="109" t="e">
        <f t="shared" si="6"/>
        <v>#DIV/0!</v>
      </c>
      <c r="E40" s="100">
        <v>360</v>
      </c>
      <c r="F40" s="208">
        <v>4243</v>
      </c>
      <c r="G40" s="109">
        <v>0</v>
      </c>
      <c r="H40" s="120">
        <f>E40</f>
        <v>360</v>
      </c>
      <c r="I40" s="120"/>
      <c r="J40" s="120">
        <f>F40</f>
        <v>4243</v>
      </c>
      <c r="K40" s="109">
        <v>0</v>
      </c>
      <c r="M40" s="20"/>
    </row>
    <row r="41" spans="1:11" s="8" customFormat="1" ht="72" customHeight="1">
      <c r="A41" s="114" t="s">
        <v>122</v>
      </c>
      <c r="B41" s="100">
        <v>22654</v>
      </c>
      <c r="C41" s="208">
        <v>266642</v>
      </c>
      <c r="D41" s="109">
        <f t="shared" si="6"/>
        <v>1177.0195109031517</v>
      </c>
      <c r="E41" s="100">
        <v>200</v>
      </c>
      <c r="F41" s="208">
        <v>29338</v>
      </c>
      <c r="G41" s="109">
        <v>0</v>
      </c>
      <c r="H41" s="120">
        <f aca="true" t="shared" si="8" ref="H41:H47">B41+E41</f>
        <v>22854</v>
      </c>
      <c r="I41" s="120"/>
      <c r="J41" s="120">
        <f aca="true" t="shared" si="9" ref="J41:J47">C41+F41</f>
        <v>295980</v>
      </c>
      <c r="K41" s="109">
        <f t="shared" si="7"/>
        <v>1295.0905749540561</v>
      </c>
    </row>
    <row r="42" spans="1:12" s="8" customFormat="1" ht="69.75" customHeight="1">
      <c r="A42" s="114" t="s">
        <v>133</v>
      </c>
      <c r="B42" s="112">
        <v>0</v>
      </c>
      <c r="C42" s="204">
        <v>0</v>
      </c>
      <c r="D42" s="109" t="e">
        <f t="shared" si="6"/>
        <v>#DIV/0!</v>
      </c>
      <c r="E42" s="100">
        <v>0</v>
      </c>
      <c r="F42" s="208">
        <v>6</v>
      </c>
      <c r="G42" s="109" t="e">
        <f aca="true" t="shared" si="10" ref="G42:G48">F42/E42*100</f>
        <v>#DIV/0!</v>
      </c>
      <c r="H42" s="120">
        <f t="shared" si="8"/>
        <v>0</v>
      </c>
      <c r="I42" s="120"/>
      <c r="J42" s="120">
        <f t="shared" si="9"/>
        <v>6</v>
      </c>
      <c r="K42" s="109" t="e">
        <f t="shared" si="7"/>
        <v>#DIV/0!</v>
      </c>
      <c r="L42" s="20"/>
    </row>
    <row r="43" spans="1:11" s="8" customFormat="1" ht="50.25" customHeight="1">
      <c r="A43" s="114" t="s">
        <v>120</v>
      </c>
      <c r="B43" s="112">
        <v>572</v>
      </c>
      <c r="C43" s="204">
        <v>0</v>
      </c>
      <c r="D43" s="109">
        <f t="shared" si="6"/>
        <v>0</v>
      </c>
      <c r="E43" s="100">
        <v>572</v>
      </c>
      <c r="F43" s="208">
        <v>442</v>
      </c>
      <c r="G43" s="109">
        <f t="shared" si="10"/>
        <v>77.27272727272727</v>
      </c>
      <c r="H43" s="120">
        <f t="shared" si="8"/>
        <v>1144</v>
      </c>
      <c r="I43" s="120"/>
      <c r="J43" s="120">
        <f t="shared" si="9"/>
        <v>442</v>
      </c>
      <c r="K43" s="109">
        <f t="shared" si="7"/>
        <v>38.63636363636363</v>
      </c>
    </row>
    <row r="44" spans="1:11" s="8" customFormat="1" ht="71.25" customHeight="1">
      <c r="A44" s="114" t="s">
        <v>121</v>
      </c>
      <c r="B44" s="112">
        <v>266217</v>
      </c>
      <c r="C44" s="204">
        <v>280523</v>
      </c>
      <c r="D44" s="109">
        <f t="shared" si="6"/>
        <v>105.37381158979329</v>
      </c>
      <c r="E44" s="100">
        <v>0</v>
      </c>
      <c r="F44" s="208">
        <v>0</v>
      </c>
      <c r="G44" s="109" t="e">
        <f t="shared" si="10"/>
        <v>#DIV/0!</v>
      </c>
      <c r="H44" s="120">
        <f t="shared" si="8"/>
        <v>266217</v>
      </c>
      <c r="I44" s="120"/>
      <c r="J44" s="120">
        <f t="shared" si="9"/>
        <v>280523</v>
      </c>
      <c r="K44" s="109">
        <f t="shared" si="7"/>
        <v>105.37381158979329</v>
      </c>
    </row>
    <row r="45" spans="1:11" s="8" customFormat="1" ht="136.5" customHeight="1">
      <c r="A45" s="114" t="s">
        <v>127</v>
      </c>
      <c r="B45" s="112">
        <v>2543</v>
      </c>
      <c r="C45" s="208">
        <v>2724</v>
      </c>
      <c r="D45" s="109">
        <f t="shared" si="6"/>
        <v>107.11757766417618</v>
      </c>
      <c r="E45" s="100">
        <v>0</v>
      </c>
      <c r="F45" s="208">
        <v>0</v>
      </c>
      <c r="G45" s="109" t="e">
        <f t="shared" si="10"/>
        <v>#DIV/0!</v>
      </c>
      <c r="H45" s="120">
        <f t="shared" si="8"/>
        <v>2543</v>
      </c>
      <c r="I45" s="120"/>
      <c r="J45" s="120">
        <f t="shared" si="9"/>
        <v>2724</v>
      </c>
      <c r="K45" s="109">
        <f t="shared" si="7"/>
        <v>107.11757766417618</v>
      </c>
    </row>
    <row r="46" spans="1:11" s="8" customFormat="1" ht="69.75" customHeight="1">
      <c r="A46" s="114" t="s">
        <v>128</v>
      </c>
      <c r="B46" s="112">
        <v>0</v>
      </c>
      <c r="C46" s="208">
        <v>9839</v>
      </c>
      <c r="D46" s="202" t="e">
        <f t="shared" si="6"/>
        <v>#DIV/0!</v>
      </c>
      <c r="E46" s="112">
        <v>2279</v>
      </c>
      <c r="F46" s="208">
        <v>7782</v>
      </c>
      <c r="G46" s="109">
        <f t="shared" si="10"/>
        <v>341.4655550680123</v>
      </c>
      <c r="H46" s="120">
        <f t="shared" si="8"/>
        <v>2279</v>
      </c>
      <c r="I46" s="123"/>
      <c r="J46" s="120">
        <f t="shared" si="9"/>
        <v>17621</v>
      </c>
      <c r="K46" s="109">
        <f t="shared" si="7"/>
        <v>773.1899956121106</v>
      </c>
    </row>
    <row r="47" spans="1:12" s="8" customFormat="1" ht="89.25" customHeight="1">
      <c r="A47" s="201" t="s">
        <v>129</v>
      </c>
      <c r="B47" s="203">
        <v>-26</v>
      </c>
      <c r="C47" s="204">
        <v>-46</v>
      </c>
      <c r="D47" s="203">
        <f t="shared" si="6"/>
        <v>176.9230769230769</v>
      </c>
      <c r="E47" s="125">
        <v>0</v>
      </c>
      <c r="F47" s="208">
        <v>0</v>
      </c>
      <c r="G47" s="109" t="e">
        <f t="shared" si="10"/>
        <v>#DIV/0!</v>
      </c>
      <c r="H47" s="120">
        <f t="shared" si="8"/>
        <v>-26</v>
      </c>
      <c r="I47" s="125"/>
      <c r="J47" s="120">
        <f t="shared" si="9"/>
        <v>-46</v>
      </c>
      <c r="K47" s="109">
        <f t="shared" si="7"/>
        <v>176.9230769230769</v>
      </c>
      <c r="L47" s="46"/>
    </row>
    <row r="48" spans="1:12" s="8" customFormat="1" ht="20.25" customHeight="1">
      <c r="A48" s="165" t="s">
        <v>3</v>
      </c>
      <c r="B48" s="120">
        <f>B35+B36+B37+B38+B39+B40+B41+B42+B43+B44+B45+B46+B47+B34</f>
        <v>518042</v>
      </c>
      <c r="C48" s="120">
        <f>C35+C36+C37+C38+C39+C40+C41+C42+C43+C44+C45+C46+C47+C34</f>
        <v>833786.1</v>
      </c>
      <c r="D48" s="120">
        <f t="shared" si="6"/>
        <v>160.94951760668053</v>
      </c>
      <c r="E48" s="120">
        <f>E35+E36+E37+E38+E39+E40+E41+E42+E43+E44+E45+E46+E47+E34</f>
        <v>33968</v>
      </c>
      <c r="F48" s="120">
        <f>F35+F36+F37+F38+F39+F40+F41+F42+F43+F44+F45+F46+F47+F34</f>
        <v>77696</v>
      </c>
      <c r="G48" s="109">
        <f t="shared" si="10"/>
        <v>228.7329251059821</v>
      </c>
      <c r="H48" s="120">
        <f>(B48+E48)-(B45+E37+E39+E40+E41+E42+E43+E46+E47)</f>
        <v>533292</v>
      </c>
      <c r="I48" s="120">
        <f>(C48+F48)-(C45+F37+F39+F40+F41+F42+F43+F46+F47)</f>
        <v>854183.1</v>
      </c>
      <c r="J48" s="120">
        <f>(C48+F48)-(C45+F37+F39+F40+F41+F42+F46)-3268</f>
        <v>851357.1</v>
      </c>
      <c r="K48" s="109">
        <f t="shared" si="7"/>
        <v>159.64182849170808</v>
      </c>
      <c r="L48" s="46"/>
    </row>
    <row r="49" spans="1:11" s="8" customFormat="1" ht="24" customHeight="1" thickBot="1">
      <c r="A49" s="273" t="s">
        <v>79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5"/>
    </row>
    <row r="50" spans="1:11" s="8" customFormat="1" ht="19.5" customHeight="1">
      <c r="A50" s="254" t="s">
        <v>35</v>
      </c>
      <c r="B50" s="256" t="s">
        <v>23</v>
      </c>
      <c r="C50" s="256"/>
      <c r="D50" s="256"/>
      <c r="E50" s="257" t="s">
        <v>38</v>
      </c>
      <c r="F50" s="258"/>
      <c r="G50" s="259"/>
      <c r="H50" s="260" t="s">
        <v>74</v>
      </c>
      <c r="I50" s="260"/>
      <c r="J50" s="260"/>
      <c r="K50" s="260"/>
    </row>
    <row r="51" spans="1:11" s="8" customFormat="1" ht="69" customHeight="1">
      <c r="A51" s="255"/>
      <c r="B51" s="105" t="s">
        <v>163</v>
      </c>
      <c r="C51" s="105" t="s">
        <v>161</v>
      </c>
      <c r="D51" s="106" t="s">
        <v>53</v>
      </c>
      <c r="E51" s="105" t="s">
        <v>162</v>
      </c>
      <c r="F51" s="105" t="s">
        <v>161</v>
      </c>
      <c r="G51" s="106" t="s">
        <v>53</v>
      </c>
      <c r="H51" s="105" t="s">
        <v>163</v>
      </c>
      <c r="I51" s="105" t="s">
        <v>159</v>
      </c>
      <c r="J51" s="105" t="s">
        <v>161</v>
      </c>
      <c r="K51" s="106" t="s">
        <v>53</v>
      </c>
    </row>
    <row r="52" spans="1:11" s="8" customFormat="1" ht="33.75" customHeight="1">
      <c r="A52" s="127" t="s">
        <v>46</v>
      </c>
      <c r="B52" s="128">
        <f>SUM(B53:B59)</f>
        <v>12393</v>
      </c>
      <c r="C52" s="128">
        <f>SUM(C53:C59)</f>
        <v>22692</v>
      </c>
      <c r="D52" s="109">
        <f aca="true" t="shared" si="11" ref="D52:D83">IF(B52=0,"0 ",C52/B52*100)</f>
        <v>183.1033648027112</v>
      </c>
      <c r="E52" s="128">
        <f>SUM(E53:E59)</f>
        <v>8004</v>
      </c>
      <c r="F52" s="128">
        <f>SUM(F53:F59)</f>
        <v>14033</v>
      </c>
      <c r="G52" s="109">
        <f aca="true" t="shared" si="12" ref="G52:G83">IF(E52=0,"0 ",F52/E52*100)</f>
        <v>175.3248375812094</v>
      </c>
      <c r="H52" s="128">
        <f>SUM(H53:H59)</f>
        <v>20361</v>
      </c>
      <c r="I52" s="128">
        <f>SUM(I53:I59)</f>
        <v>130</v>
      </c>
      <c r="J52" s="128">
        <f>SUM(J53:J59)</f>
        <v>36595</v>
      </c>
      <c r="K52" s="109">
        <f aca="true" t="shared" si="13" ref="K52:K83">IF(H52=0,"0 ",J52/H52*100)</f>
        <v>179.73085801286774</v>
      </c>
    </row>
    <row r="53" spans="1:11" s="8" customFormat="1" ht="76.5" customHeight="1">
      <c r="A53" s="97" t="s">
        <v>54</v>
      </c>
      <c r="B53" s="129">
        <v>325</v>
      </c>
      <c r="C53" s="129">
        <v>1032</v>
      </c>
      <c r="D53" s="109">
        <f t="shared" si="11"/>
        <v>317.53846153846155</v>
      </c>
      <c r="E53" s="129">
        <v>0</v>
      </c>
      <c r="F53" s="129">
        <v>0</v>
      </c>
      <c r="G53" s="109" t="str">
        <f t="shared" si="12"/>
        <v>0 </v>
      </c>
      <c r="H53" s="99">
        <f>B53+E53</f>
        <v>325</v>
      </c>
      <c r="I53" s="99"/>
      <c r="J53" s="100">
        <f>C53+F53</f>
        <v>1032</v>
      </c>
      <c r="K53" s="109">
        <f t="shared" si="13"/>
        <v>317.53846153846155</v>
      </c>
    </row>
    <row r="54" spans="1:11" s="8" customFormat="1" ht="103.5" customHeight="1">
      <c r="A54" s="97" t="s">
        <v>55</v>
      </c>
      <c r="B54" s="98">
        <v>604</v>
      </c>
      <c r="C54" s="98">
        <v>940</v>
      </c>
      <c r="D54" s="109">
        <f t="shared" si="11"/>
        <v>155.62913907284766</v>
      </c>
      <c r="E54" s="98">
        <v>19</v>
      </c>
      <c r="F54" s="99">
        <v>20</v>
      </c>
      <c r="G54" s="109">
        <f t="shared" si="12"/>
        <v>105.26315789473684</v>
      </c>
      <c r="H54" s="99">
        <v>604</v>
      </c>
      <c r="I54" s="99">
        <v>20</v>
      </c>
      <c r="J54" s="100">
        <f>C54+F54-I54</f>
        <v>940</v>
      </c>
      <c r="K54" s="109">
        <f t="shared" si="13"/>
        <v>155.62913907284766</v>
      </c>
    </row>
    <row r="55" spans="1:12" s="10" customFormat="1" ht="136.5" customHeight="1">
      <c r="A55" s="97" t="s">
        <v>56</v>
      </c>
      <c r="B55" s="98">
        <v>9704</v>
      </c>
      <c r="C55" s="98">
        <v>17232</v>
      </c>
      <c r="D55" s="109">
        <f t="shared" si="11"/>
        <v>177.5762572135202</v>
      </c>
      <c r="E55" s="98">
        <v>7581</v>
      </c>
      <c r="F55" s="99">
        <v>13535</v>
      </c>
      <c r="G55" s="109">
        <f t="shared" si="12"/>
        <v>178.53845139163698</v>
      </c>
      <c r="H55" s="99">
        <v>17268</v>
      </c>
      <c r="I55" s="99">
        <v>10</v>
      </c>
      <c r="J55" s="100">
        <f>C55+F55-I55</f>
        <v>30757</v>
      </c>
      <c r="K55" s="109">
        <f t="shared" si="13"/>
        <v>178.11558952976605</v>
      </c>
      <c r="L55" s="46"/>
    </row>
    <row r="56" spans="1:12" s="10" customFormat="1" ht="28.5" customHeight="1">
      <c r="A56" s="97" t="s">
        <v>92</v>
      </c>
      <c r="B56" s="98">
        <v>0</v>
      </c>
      <c r="C56" s="98">
        <v>0</v>
      </c>
      <c r="D56" s="109" t="str">
        <f t="shared" si="11"/>
        <v>0 </v>
      </c>
      <c r="E56" s="98">
        <v>0</v>
      </c>
      <c r="F56" s="99">
        <v>0</v>
      </c>
      <c r="G56" s="109" t="str">
        <f t="shared" si="12"/>
        <v>0 </v>
      </c>
      <c r="H56" s="99">
        <f>B56+E56</f>
        <v>0</v>
      </c>
      <c r="I56" s="99"/>
      <c r="J56" s="100">
        <f>C56+F56</f>
        <v>0</v>
      </c>
      <c r="K56" s="109" t="str">
        <f t="shared" si="13"/>
        <v>0 </v>
      </c>
      <c r="L56" s="46"/>
    </row>
    <row r="57" spans="1:12" s="8" customFormat="1" ht="36.75" customHeight="1">
      <c r="A57" s="97" t="s">
        <v>6</v>
      </c>
      <c r="B57" s="98">
        <v>359</v>
      </c>
      <c r="C57" s="98">
        <v>682</v>
      </c>
      <c r="D57" s="109">
        <f t="shared" si="11"/>
        <v>189.97214484679665</v>
      </c>
      <c r="E57" s="98">
        <v>0</v>
      </c>
      <c r="F57" s="99">
        <v>0</v>
      </c>
      <c r="G57" s="109" t="str">
        <f t="shared" si="12"/>
        <v>0 </v>
      </c>
      <c r="H57" s="99">
        <f>B57+E57</f>
        <v>359</v>
      </c>
      <c r="I57" s="99"/>
      <c r="J57" s="100">
        <f>C57+F57</f>
        <v>682</v>
      </c>
      <c r="K57" s="109">
        <f t="shared" si="13"/>
        <v>189.97214484679665</v>
      </c>
      <c r="L57" s="46"/>
    </row>
    <row r="58" spans="1:12" s="8" customFormat="1" ht="31.5" customHeight="1">
      <c r="A58" s="97" t="s">
        <v>75</v>
      </c>
      <c r="B58" s="98">
        <v>0</v>
      </c>
      <c r="C58" s="98">
        <v>0</v>
      </c>
      <c r="D58" s="109" t="str">
        <f t="shared" si="11"/>
        <v>0 </v>
      </c>
      <c r="E58" s="98">
        <v>0</v>
      </c>
      <c r="F58" s="99">
        <v>0</v>
      </c>
      <c r="G58" s="109" t="str">
        <f t="shared" si="12"/>
        <v>0 </v>
      </c>
      <c r="H58" s="99">
        <v>0</v>
      </c>
      <c r="I58" s="99"/>
      <c r="J58" s="100">
        <f>C58+F58</f>
        <v>0</v>
      </c>
      <c r="K58" s="109" t="str">
        <f t="shared" si="13"/>
        <v>0 </v>
      </c>
      <c r="L58" s="46"/>
    </row>
    <row r="59" spans="1:12" s="8" customFormat="1" ht="33.75" customHeight="1">
      <c r="A59" s="97" t="s">
        <v>57</v>
      </c>
      <c r="B59" s="98">
        <v>1401</v>
      </c>
      <c r="C59" s="98">
        <v>2806</v>
      </c>
      <c r="D59" s="109">
        <f t="shared" si="11"/>
        <v>200.28551034975018</v>
      </c>
      <c r="E59" s="98">
        <v>404</v>
      </c>
      <c r="F59" s="99">
        <v>478</v>
      </c>
      <c r="G59" s="109">
        <f t="shared" si="12"/>
        <v>118.31683168316832</v>
      </c>
      <c r="H59" s="99">
        <f>B59+E59</f>
        <v>1805</v>
      </c>
      <c r="I59" s="99">
        <v>100</v>
      </c>
      <c r="J59" s="100">
        <f>C59+F59-I59</f>
        <v>3184</v>
      </c>
      <c r="K59" s="109">
        <f t="shared" si="13"/>
        <v>176.398891966759</v>
      </c>
      <c r="L59" s="46"/>
    </row>
    <row r="60" spans="1:12" s="8" customFormat="1" ht="31.5" customHeight="1">
      <c r="A60" s="127" t="s">
        <v>47</v>
      </c>
      <c r="B60" s="128">
        <f>B61</f>
        <v>286</v>
      </c>
      <c r="C60" s="128">
        <f>C61</f>
        <v>0</v>
      </c>
      <c r="D60" s="109">
        <f t="shared" si="11"/>
        <v>0</v>
      </c>
      <c r="E60" s="128">
        <f>E61</f>
        <v>171</v>
      </c>
      <c r="F60" s="128">
        <f>F61</f>
        <v>347</v>
      </c>
      <c r="G60" s="109">
        <f t="shared" si="12"/>
        <v>202.92397660818713</v>
      </c>
      <c r="H60" s="128">
        <f>H61</f>
        <v>171</v>
      </c>
      <c r="I60" s="128">
        <f>I61</f>
        <v>0</v>
      </c>
      <c r="J60" s="128">
        <f>J61</f>
        <v>347</v>
      </c>
      <c r="K60" s="109">
        <f t="shared" si="13"/>
        <v>202.92397660818713</v>
      </c>
      <c r="L60" s="46"/>
    </row>
    <row r="61" spans="1:12" s="8" customFormat="1" ht="35.25" customHeight="1">
      <c r="A61" s="97" t="s">
        <v>26</v>
      </c>
      <c r="B61" s="98">
        <v>286</v>
      </c>
      <c r="C61" s="98">
        <v>0</v>
      </c>
      <c r="D61" s="109">
        <f t="shared" si="11"/>
        <v>0</v>
      </c>
      <c r="E61" s="98">
        <v>171</v>
      </c>
      <c r="F61" s="99">
        <v>347</v>
      </c>
      <c r="G61" s="109">
        <f t="shared" si="12"/>
        <v>202.92397660818713</v>
      </c>
      <c r="H61" s="99">
        <v>171</v>
      </c>
      <c r="I61" s="99"/>
      <c r="J61" s="100">
        <f>C61+F61</f>
        <v>347</v>
      </c>
      <c r="K61" s="109">
        <f t="shared" si="13"/>
        <v>202.92397660818713</v>
      </c>
      <c r="L61" s="46"/>
    </row>
    <row r="62" spans="1:12" s="8" customFormat="1" ht="40.5" customHeight="1" hidden="1">
      <c r="A62" s="97" t="s">
        <v>41</v>
      </c>
      <c r="B62" s="98"/>
      <c r="C62" s="98"/>
      <c r="D62" s="109" t="str">
        <f t="shared" si="11"/>
        <v>0 </v>
      </c>
      <c r="E62" s="98"/>
      <c r="F62" s="99"/>
      <c r="G62" s="109" t="str">
        <f t="shared" si="12"/>
        <v>0 </v>
      </c>
      <c r="H62" s="99">
        <f>B62+E62</f>
        <v>0</v>
      </c>
      <c r="I62" s="99"/>
      <c r="J62" s="99">
        <f>C62+F62</f>
        <v>0</v>
      </c>
      <c r="K62" s="109" t="str">
        <f t="shared" si="13"/>
        <v>0 </v>
      </c>
      <c r="L62" s="46"/>
    </row>
    <row r="63" spans="1:12" s="8" customFormat="1" ht="56.25" customHeight="1">
      <c r="A63" s="127" t="s">
        <v>107</v>
      </c>
      <c r="B63" s="128">
        <f>B64+B65+B67+B68+B66</f>
        <v>1602</v>
      </c>
      <c r="C63" s="128">
        <f>C64+C65+C67+C68</f>
        <v>2588</v>
      </c>
      <c r="D63" s="109">
        <f t="shared" si="11"/>
        <v>161.54806491885142</v>
      </c>
      <c r="E63" s="128">
        <f>E64+E65+E68+E67</f>
        <v>837</v>
      </c>
      <c r="F63" s="128">
        <f>F64+F68+F65+F67</f>
        <v>2172</v>
      </c>
      <c r="G63" s="109">
        <f t="shared" si="12"/>
        <v>259.4982078853047</v>
      </c>
      <c r="H63" s="128">
        <f>H64+H65+H68+H67+H66</f>
        <v>2439</v>
      </c>
      <c r="I63" s="128">
        <f>I64+I65+I68</f>
        <v>0</v>
      </c>
      <c r="J63" s="128">
        <f>J64+J65+J68+J67+H608</f>
        <v>4760</v>
      </c>
      <c r="K63" s="109">
        <f t="shared" si="13"/>
        <v>195.1619516195162</v>
      </c>
      <c r="L63" s="46"/>
    </row>
    <row r="64" spans="1:12" s="8" customFormat="1" ht="19.5" customHeight="1">
      <c r="A64" s="97" t="s">
        <v>111</v>
      </c>
      <c r="B64" s="98">
        <v>241</v>
      </c>
      <c r="C64" s="98">
        <v>609</v>
      </c>
      <c r="D64" s="109">
        <f t="shared" si="11"/>
        <v>252.69709543568464</v>
      </c>
      <c r="E64" s="98">
        <v>0</v>
      </c>
      <c r="F64" s="99">
        <v>0</v>
      </c>
      <c r="G64" s="109" t="str">
        <f t="shared" si="12"/>
        <v>0 </v>
      </c>
      <c r="H64" s="99">
        <f>B64+E64</f>
        <v>241</v>
      </c>
      <c r="I64" s="99"/>
      <c r="J64" s="99">
        <f>C64+F64</f>
        <v>609</v>
      </c>
      <c r="K64" s="109">
        <f t="shared" si="13"/>
        <v>252.69709543568464</v>
      </c>
      <c r="L64" s="46"/>
    </row>
    <row r="65" spans="1:12" s="8" customFormat="1" ht="91.5" customHeight="1" hidden="1">
      <c r="A65" s="97" t="s">
        <v>69</v>
      </c>
      <c r="B65" s="98"/>
      <c r="C65" s="98"/>
      <c r="D65" s="109" t="str">
        <f t="shared" si="11"/>
        <v>0 </v>
      </c>
      <c r="E65" s="98">
        <v>0</v>
      </c>
      <c r="F65" s="99">
        <v>0</v>
      </c>
      <c r="G65" s="109" t="str">
        <f t="shared" si="12"/>
        <v>0 </v>
      </c>
      <c r="H65" s="99">
        <f>B65+E65</f>
        <v>0</v>
      </c>
      <c r="I65" s="99"/>
      <c r="J65" s="99">
        <f>C65+F65</f>
        <v>0</v>
      </c>
      <c r="K65" s="109" t="str">
        <f t="shared" si="13"/>
        <v>0 </v>
      </c>
      <c r="L65" s="46"/>
    </row>
    <row r="66" spans="1:12" s="8" customFormat="1" ht="91.5" customHeight="1">
      <c r="A66" s="97" t="s">
        <v>125</v>
      </c>
      <c r="B66" s="98">
        <v>0</v>
      </c>
      <c r="C66" s="98">
        <v>0</v>
      </c>
      <c r="D66" s="109"/>
      <c r="E66" s="98">
        <v>0</v>
      </c>
      <c r="F66" s="99">
        <v>0</v>
      </c>
      <c r="G66" s="109" t="str">
        <f t="shared" si="12"/>
        <v>0 </v>
      </c>
      <c r="H66" s="99">
        <f>B66+E66</f>
        <v>0</v>
      </c>
      <c r="I66" s="99"/>
      <c r="J66" s="99">
        <f>C66+F66</f>
        <v>0</v>
      </c>
      <c r="K66" s="109"/>
      <c r="L66" s="46"/>
    </row>
    <row r="67" spans="1:12" s="8" customFormat="1" ht="46.5" customHeight="1">
      <c r="A67" s="97" t="s">
        <v>104</v>
      </c>
      <c r="B67" s="98">
        <v>1190</v>
      </c>
      <c r="C67" s="98">
        <v>1906</v>
      </c>
      <c r="D67" s="109">
        <f t="shared" si="11"/>
        <v>160.16806722689077</v>
      </c>
      <c r="E67" s="98">
        <v>827</v>
      </c>
      <c r="F67" s="99">
        <v>1933</v>
      </c>
      <c r="G67" s="109">
        <f t="shared" si="12"/>
        <v>233.73639661426844</v>
      </c>
      <c r="H67" s="99">
        <f>B67+E67</f>
        <v>2017</v>
      </c>
      <c r="I67" s="99"/>
      <c r="J67" s="100">
        <f>C67+F67-I67</f>
        <v>3839</v>
      </c>
      <c r="K67" s="109">
        <f t="shared" si="13"/>
        <v>190.3321764997521</v>
      </c>
      <c r="L67" s="46"/>
    </row>
    <row r="68" spans="1:12" s="8" customFormat="1" ht="58.5" customHeight="1">
      <c r="A68" s="97" t="s">
        <v>91</v>
      </c>
      <c r="B68" s="98">
        <v>171</v>
      </c>
      <c r="C68" s="98">
        <v>73</v>
      </c>
      <c r="D68" s="109">
        <f t="shared" si="11"/>
        <v>42.69005847953216</v>
      </c>
      <c r="E68" s="98">
        <v>10</v>
      </c>
      <c r="F68" s="99">
        <v>239</v>
      </c>
      <c r="G68" s="109">
        <f t="shared" si="12"/>
        <v>2390</v>
      </c>
      <c r="H68" s="99">
        <f>B68+E68</f>
        <v>181</v>
      </c>
      <c r="I68" s="99"/>
      <c r="J68" s="100">
        <f>C68+F68</f>
        <v>312</v>
      </c>
      <c r="K68" s="109">
        <f t="shared" si="13"/>
        <v>172.3756906077348</v>
      </c>
      <c r="L68" s="46"/>
    </row>
    <row r="69" spans="1:12" s="8" customFormat="1" ht="35.25" customHeight="1">
      <c r="A69" s="127" t="s">
        <v>48</v>
      </c>
      <c r="B69" s="128">
        <f>B70+B72+B74+B75+B76+B71+B73</f>
        <v>13531</v>
      </c>
      <c r="C69" s="128">
        <f>C70+C72+C74+C75+C76+C71+C73</f>
        <v>124446</v>
      </c>
      <c r="D69" s="109">
        <f t="shared" si="11"/>
        <v>919.7102948784274</v>
      </c>
      <c r="E69" s="128">
        <f>E70+E72+E74+E75+E76+E71+E73</f>
        <v>4854</v>
      </c>
      <c r="F69" s="128">
        <f>F70+F72+F74+F75+F76+F71+F73</f>
        <v>10918</v>
      </c>
      <c r="G69" s="109">
        <f t="shared" si="12"/>
        <v>224.9278945199835</v>
      </c>
      <c r="H69" s="128">
        <f>H70+H72+H74+H75+H76+H71+H73</f>
        <v>17126</v>
      </c>
      <c r="I69" s="128">
        <f>I70+I72+I74+I75+I76+I71+I73</f>
        <v>6797</v>
      </c>
      <c r="J69" s="128">
        <f>J70+J72+J74+J75+J76+J71+J73</f>
        <v>128567</v>
      </c>
      <c r="K69" s="109">
        <f t="shared" si="13"/>
        <v>750.7123671610417</v>
      </c>
      <c r="L69" s="46"/>
    </row>
    <row r="70" spans="1:12" s="8" customFormat="1" ht="34.5" customHeight="1">
      <c r="A70" s="97" t="s">
        <v>76</v>
      </c>
      <c r="B70" s="98">
        <v>102</v>
      </c>
      <c r="C70" s="98">
        <v>165</v>
      </c>
      <c r="D70" s="109">
        <f t="shared" si="11"/>
        <v>161.76470588235296</v>
      </c>
      <c r="E70" s="98">
        <v>0</v>
      </c>
      <c r="F70" s="99">
        <v>0</v>
      </c>
      <c r="G70" s="109" t="str">
        <f t="shared" si="12"/>
        <v>0 </v>
      </c>
      <c r="H70" s="99">
        <f>B70+E70</f>
        <v>102</v>
      </c>
      <c r="I70" s="99"/>
      <c r="J70" s="99">
        <f>C70+F70</f>
        <v>165</v>
      </c>
      <c r="K70" s="109">
        <f t="shared" si="13"/>
        <v>161.76470588235296</v>
      </c>
      <c r="L70" s="46"/>
    </row>
    <row r="71" spans="1:12" s="8" customFormat="1" ht="36.75" customHeight="1">
      <c r="A71" s="97" t="s">
        <v>28</v>
      </c>
      <c r="B71" s="98">
        <v>1521</v>
      </c>
      <c r="C71" s="98">
        <v>2863</v>
      </c>
      <c r="D71" s="109">
        <f t="shared" si="11"/>
        <v>188.23142669296516</v>
      </c>
      <c r="E71" s="98">
        <v>0</v>
      </c>
      <c r="F71" s="99">
        <v>0</v>
      </c>
      <c r="G71" s="109" t="str">
        <f t="shared" si="12"/>
        <v>0 </v>
      </c>
      <c r="H71" s="99">
        <f>B71+E71</f>
        <v>1521</v>
      </c>
      <c r="I71" s="99"/>
      <c r="J71" s="99">
        <f>C71+F71</f>
        <v>2863</v>
      </c>
      <c r="K71" s="109">
        <f t="shared" si="13"/>
        <v>188.23142669296516</v>
      </c>
      <c r="L71" s="46"/>
    </row>
    <row r="72" spans="1:12" s="8" customFormat="1" ht="0.75" customHeight="1" hidden="1">
      <c r="A72" s="97" t="s">
        <v>70</v>
      </c>
      <c r="B72" s="98">
        <v>0</v>
      </c>
      <c r="C72" s="98">
        <v>0</v>
      </c>
      <c r="D72" s="109" t="str">
        <f t="shared" si="11"/>
        <v>0 </v>
      </c>
      <c r="E72" s="98">
        <v>0</v>
      </c>
      <c r="F72" s="99">
        <v>0</v>
      </c>
      <c r="G72" s="109" t="str">
        <f t="shared" si="12"/>
        <v>0 </v>
      </c>
      <c r="H72" s="99">
        <f>B72+E72</f>
        <v>0</v>
      </c>
      <c r="I72" s="99"/>
      <c r="J72" s="99">
        <f>C72+F72</f>
        <v>0</v>
      </c>
      <c r="K72" s="109" t="str">
        <f t="shared" si="13"/>
        <v>0 </v>
      </c>
      <c r="L72" s="46"/>
    </row>
    <row r="73" spans="1:12" s="8" customFormat="1" ht="19.5" customHeight="1" hidden="1">
      <c r="A73" s="97" t="s">
        <v>83</v>
      </c>
      <c r="B73" s="98">
        <v>0</v>
      </c>
      <c r="C73" s="98">
        <v>0</v>
      </c>
      <c r="D73" s="109" t="str">
        <f t="shared" si="11"/>
        <v>0 </v>
      </c>
      <c r="E73" s="98">
        <v>0</v>
      </c>
      <c r="F73" s="99">
        <v>0</v>
      </c>
      <c r="G73" s="109" t="str">
        <f t="shared" si="12"/>
        <v>0 </v>
      </c>
      <c r="H73" s="99">
        <f>B73+E73</f>
        <v>0</v>
      </c>
      <c r="I73" s="99"/>
      <c r="J73" s="99">
        <f>C73+F73</f>
        <v>0</v>
      </c>
      <c r="K73" s="109" t="str">
        <f t="shared" si="13"/>
        <v>0 </v>
      </c>
      <c r="L73" s="46"/>
    </row>
    <row r="74" spans="1:12" s="8" customFormat="1" ht="26.25" customHeight="1">
      <c r="A74" s="97" t="s">
        <v>27</v>
      </c>
      <c r="B74" s="98">
        <v>1702</v>
      </c>
      <c r="C74" s="98">
        <v>4382</v>
      </c>
      <c r="D74" s="109">
        <f t="shared" si="11"/>
        <v>257.46180963572266</v>
      </c>
      <c r="E74" s="98">
        <v>0</v>
      </c>
      <c r="F74" s="99">
        <v>0</v>
      </c>
      <c r="G74" s="109" t="str">
        <f t="shared" si="12"/>
        <v>0 </v>
      </c>
      <c r="H74" s="99">
        <f>B74+E74</f>
        <v>1702</v>
      </c>
      <c r="I74" s="99"/>
      <c r="J74" s="99">
        <f>C74+F74</f>
        <v>4382</v>
      </c>
      <c r="K74" s="109">
        <f t="shared" si="13"/>
        <v>257.46180963572266</v>
      </c>
      <c r="L74" s="46"/>
    </row>
    <row r="75" spans="1:12" s="8" customFormat="1" ht="24.75" customHeight="1">
      <c r="A75" s="97" t="s">
        <v>45</v>
      </c>
      <c r="B75" s="98">
        <v>1259</v>
      </c>
      <c r="C75" s="98">
        <v>95725</v>
      </c>
      <c r="D75" s="109">
        <f t="shared" si="11"/>
        <v>7603.256552819698</v>
      </c>
      <c r="E75" s="98">
        <v>2397</v>
      </c>
      <c r="F75" s="99">
        <v>5292</v>
      </c>
      <c r="G75" s="109">
        <f t="shared" si="12"/>
        <v>220.77596996245305</v>
      </c>
      <c r="H75" s="99">
        <v>2397</v>
      </c>
      <c r="I75" s="99">
        <v>6797</v>
      </c>
      <c r="J75" s="99">
        <f>C75+F75-I75</f>
        <v>94220</v>
      </c>
      <c r="K75" s="109">
        <f t="shared" si="13"/>
        <v>3930.746766791823</v>
      </c>
      <c r="L75" s="46"/>
    </row>
    <row r="76" spans="1:12" s="8" customFormat="1" ht="38.25" customHeight="1">
      <c r="A76" s="97" t="s">
        <v>34</v>
      </c>
      <c r="B76" s="98">
        <v>8947</v>
      </c>
      <c r="C76" s="98">
        <v>21311</v>
      </c>
      <c r="D76" s="109">
        <f t="shared" si="11"/>
        <v>238.19157259416562</v>
      </c>
      <c r="E76" s="98">
        <v>2457</v>
      </c>
      <c r="F76" s="99">
        <v>5626</v>
      </c>
      <c r="G76" s="109">
        <f t="shared" si="12"/>
        <v>228.978428978429</v>
      </c>
      <c r="H76" s="99">
        <v>11404</v>
      </c>
      <c r="I76" s="99"/>
      <c r="J76" s="99">
        <f>C76+F76</f>
        <v>26937</v>
      </c>
      <c r="K76" s="109">
        <f t="shared" si="13"/>
        <v>236.20659417748158</v>
      </c>
      <c r="L76" s="46"/>
    </row>
    <row r="77" spans="1:12" s="8" customFormat="1" ht="36.75" customHeight="1">
      <c r="A77" s="127" t="s">
        <v>105</v>
      </c>
      <c r="B77" s="128">
        <f>B78+B79+B81+B82+B80</f>
        <v>3102</v>
      </c>
      <c r="C77" s="128">
        <f>C78+C79+C81+C82+C80</f>
        <v>40280</v>
      </c>
      <c r="D77" s="109">
        <f t="shared" si="11"/>
        <v>1298.5170857511284</v>
      </c>
      <c r="E77" s="128">
        <f>E78+E79+E81+E82+E80</f>
        <v>2536</v>
      </c>
      <c r="F77" s="128">
        <f>F78+F79+F81+F82</f>
        <v>31613</v>
      </c>
      <c r="G77" s="109">
        <f t="shared" si="12"/>
        <v>1246.5694006309147</v>
      </c>
      <c r="H77" s="128">
        <f>H78+H79+H81+H82+H80</f>
        <v>4414</v>
      </c>
      <c r="I77" s="128">
        <f>I78+I79+I81+I82+I80</f>
        <v>29708</v>
      </c>
      <c r="J77" s="128">
        <f>J78+J79+J81+J82+J80</f>
        <v>42185</v>
      </c>
      <c r="K77" s="109">
        <f t="shared" si="13"/>
        <v>955.7091073855913</v>
      </c>
      <c r="L77" s="46"/>
    </row>
    <row r="78" spans="1:29" s="8" customFormat="1" ht="30" customHeight="1">
      <c r="A78" s="97" t="s">
        <v>80</v>
      </c>
      <c r="B78" s="98">
        <v>55</v>
      </c>
      <c r="C78" s="98">
        <v>115</v>
      </c>
      <c r="D78" s="109">
        <f t="shared" si="11"/>
        <v>209.0909090909091</v>
      </c>
      <c r="E78" s="98">
        <v>0</v>
      </c>
      <c r="F78" s="99">
        <v>0</v>
      </c>
      <c r="G78" s="109" t="str">
        <f t="shared" si="12"/>
        <v>0 </v>
      </c>
      <c r="H78" s="99">
        <f>B78+E78</f>
        <v>55</v>
      </c>
      <c r="I78" s="99"/>
      <c r="J78" s="100">
        <f>C78+F78</f>
        <v>115</v>
      </c>
      <c r="K78" s="109">
        <f t="shared" si="13"/>
        <v>209.0909090909091</v>
      </c>
      <c r="L78" s="46"/>
      <c r="N78" s="101"/>
      <c r="U78" s="101"/>
      <c r="V78" s="101"/>
      <c r="W78" s="102"/>
      <c r="X78" s="101"/>
      <c r="Y78" s="101"/>
      <c r="Z78" s="102"/>
      <c r="AA78" s="101"/>
      <c r="AB78" s="101"/>
      <c r="AC78" s="101"/>
    </row>
    <row r="79" spans="1:12" s="8" customFormat="1" ht="29.25" customHeight="1" hidden="1">
      <c r="A79" s="97" t="s">
        <v>30</v>
      </c>
      <c r="B79" s="98"/>
      <c r="C79" s="98"/>
      <c r="D79" s="109" t="str">
        <f t="shared" si="11"/>
        <v>0 </v>
      </c>
      <c r="E79" s="98">
        <v>0</v>
      </c>
      <c r="F79" s="99">
        <v>0</v>
      </c>
      <c r="G79" s="109" t="str">
        <f t="shared" si="12"/>
        <v>0 </v>
      </c>
      <c r="H79" s="99">
        <f>B79+E79</f>
        <v>0</v>
      </c>
      <c r="I79" s="99"/>
      <c r="J79" s="100">
        <f>C79+F79</f>
        <v>0</v>
      </c>
      <c r="K79" s="109" t="str">
        <f t="shared" si="13"/>
        <v>0 </v>
      </c>
      <c r="L79" s="46"/>
    </row>
    <row r="80" spans="1:12" s="8" customFormat="1" ht="29.25" customHeight="1">
      <c r="A80" s="97" t="s">
        <v>30</v>
      </c>
      <c r="B80" s="98">
        <v>0</v>
      </c>
      <c r="C80" s="98">
        <v>75</v>
      </c>
      <c r="D80" s="109" t="str">
        <f t="shared" si="11"/>
        <v>0 </v>
      </c>
      <c r="E80" s="98">
        <v>0</v>
      </c>
      <c r="F80" s="99">
        <v>0</v>
      </c>
      <c r="G80" s="109" t="str">
        <f t="shared" si="12"/>
        <v>0 </v>
      </c>
      <c r="H80" s="99">
        <f>B80+E80</f>
        <v>0</v>
      </c>
      <c r="I80" s="99"/>
      <c r="J80" s="100">
        <f>C80+F80</f>
        <v>75</v>
      </c>
      <c r="K80" s="109" t="str">
        <f t="shared" si="13"/>
        <v>0 </v>
      </c>
      <c r="L80" s="46"/>
    </row>
    <row r="81" spans="1:12" s="8" customFormat="1" ht="27" customHeight="1">
      <c r="A81" s="97" t="s">
        <v>71</v>
      </c>
      <c r="B81" s="98">
        <v>3047</v>
      </c>
      <c r="C81" s="98">
        <v>40090</v>
      </c>
      <c r="D81" s="109">
        <f t="shared" si="11"/>
        <v>1315.7203807023302</v>
      </c>
      <c r="E81" s="98">
        <v>2536</v>
      </c>
      <c r="F81" s="99">
        <v>31613</v>
      </c>
      <c r="G81" s="109">
        <f t="shared" si="12"/>
        <v>1246.5694006309147</v>
      </c>
      <c r="H81" s="99">
        <v>4359</v>
      </c>
      <c r="I81" s="99">
        <v>29708</v>
      </c>
      <c r="J81" s="100">
        <f>C81+F81-I81</f>
        <v>41995</v>
      </c>
      <c r="K81" s="109">
        <f t="shared" si="13"/>
        <v>963.4090387703601</v>
      </c>
      <c r="L81" s="46"/>
    </row>
    <row r="82" spans="1:12" s="8" customFormat="1" ht="30" customHeight="1" hidden="1">
      <c r="A82" s="97" t="s">
        <v>72</v>
      </c>
      <c r="B82" s="98">
        <v>0</v>
      </c>
      <c r="C82" s="98">
        <v>0</v>
      </c>
      <c r="D82" s="109" t="str">
        <f t="shared" si="11"/>
        <v>0 </v>
      </c>
      <c r="E82" s="98">
        <v>0</v>
      </c>
      <c r="F82" s="99">
        <v>0</v>
      </c>
      <c r="G82" s="109" t="str">
        <f t="shared" si="12"/>
        <v>0 </v>
      </c>
      <c r="H82" s="99">
        <f>B82+E82</f>
        <v>0</v>
      </c>
      <c r="I82" s="99"/>
      <c r="J82" s="99">
        <f>C82+F82</f>
        <v>0</v>
      </c>
      <c r="K82" s="109" t="str">
        <f t="shared" si="13"/>
        <v>0 </v>
      </c>
      <c r="L82" s="46"/>
    </row>
    <row r="83" spans="1:12" s="8" customFormat="1" ht="36" customHeight="1" hidden="1">
      <c r="A83" s="127" t="s">
        <v>106</v>
      </c>
      <c r="B83" s="128">
        <f>B85+B84</f>
        <v>0</v>
      </c>
      <c r="C83" s="128">
        <f>C85</f>
        <v>0</v>
      </c>
      <c r="D83" s="109" t="str">
        <f t="shared" si="11"/>
        <v>0 </v>
      </c>
      <c r="E83" s="128">
        <f>E85</f>
        <v>0</v>
      </c>
      <c r="F83" s="128">
        <f>F85</f>
        <v>0</v>
      </c>
      <c r="G83" s="109" t="str">
        <f t="shared" si="12"/>
        <v>0 </v>
      </c>
      <c r="H83" s="128">
        <f>H85+H84</f>
        <v>0</v>
      </c>
      <c r="I83" s="128">
        <f>I85</f>
        <v>0</v>
      </c>
      <c r="J83" s="128">
        <f>J85</f>
        <v>0</v>
      </c>
      <c r="K83" s="109" t="str">
        <f t="shared" si="13"/>
        <v>0 </v>
      </c>
      <c r="L83" s="46"/>
    </row>
    <row r="84" spans="1:12" s="8" customFormat="1" ht="54" customHeight="1" hidden="1">
      <c r="A84" s="97" t="s">
        <v>93</v>
      </c>
      <c r="B84" s="129"/>
      <c r="C84" s="128">
        <v>0</v>
      </c>
      <c r="D84" s="109">
        <v>0</v>
      </c>
      <c r="E84" s="128">
        <v>0</v>
      </c>
      <c r="F84" s="128">
        <v>0</v>
      </c>
      <c r="G84" s="109">
        <v>0</v>
      </c>
      <c r="H84" s="128"/>
      <c r="I84" s="128"/>
      <c r="J84" s="128">
        <v>0</v>
      </c>
      <c r="K84" s="109"/>
      <c r="L84" s="46"/>
    </row>
    <row r="85" spans="1:12" s="8" customFormat="1" ht="33" customHeight="1" hidden="1">
      <c r="A85" s="97" t="s">
        <v>112</v>
      </c>
      <c r="B85" s="98"/>
      <c r="C85" s="98">
        <v>0</v>
      </c>
      <c r="D85" s="109" t="str">
        <f aca="true" t="shared" si="14" ref="D85:D132">IF(B85=0,"0 ",C85/B85*100)</f>
        <v>0 </v>
      </c>
      <c r="E85" s="98">
        <v>0</v>
      </c>
      <c r="F85" s="99">
        <v>0</v>
      </c>
      <c r="G85" s="109" t="str">
        <f aca="true" t="shared" si="15" ref="G85:G125">IF(E85=0,"0 ",F85/E85*100)</f>
        <v>0 </v>
      </c>
      <c r="H85" s="99">
        <f>B85+E85</f>
        <v>0</v>
      </c>
      <c r="I85" s="99"/>
      <c r="J85" s="100">
        <f>C85+F85</f>
        <v>0</v>
      </c>
      <c r="K85" s="109" t="str">
        <f aca="true" t="shared" si="16" ref="K85:K120">IF(H85=0,"0 ",J85/H85*100)</f>
        <v>0 </v>
      </c>
      <c r="L85" s="46"/>
    </row>
    <row r="86" spans="1:12" s="8" customFormat="1" ht="33" customHeight="1">
      <c r="A86" s="132" t="s">
        <v>106</v>
      </c>
      <c r="B86" s="130">
        <f>B87</f>
        <v>0</v>
      </c>
      <c r="C86" s="130">
        <f>C87</f>
        <v>0</v>
      </c>
      <c r="D86" s="109" t="str">
        <f t="shared" si="14"/>
        <v>0 </v>
      </c>
      <c r="E86" s="130"/>
      <c r="F86" s="135"/>
      <c r="G86" s="109" t="str">
        <f t="shared" si="15"/>
        <v>0 </v>
      </c>
      <c r="H86" s="135">
        <v>0</v>
      </c>
      <c r="I86" s="135"/>
      <c r="J86" s="120"/>
      <c r="K86" s="109" t="str">
        <f t="shared" si="16"/>
        <v>0 </v>
      </c>
      <c r="L86" s="46"/>
    </row>
    <row r="87" spans="1:12" s="8" customFormat="1" ht="33" customHeight="1">
      <c r="A87" s="97" t="s">
        <v>112</v>
      </c>
      <c r="B87" s="98">
        <v>0</v>
      </c>
      <c r="C87" s="98">
        <v>0</v>
      </c>
      <c r="D87" s="109"/>
      <c r="E87" s="98">
        <v>0</v>
      </c>
      <c r="F87" s="99">
        <v>0</v>
      </c>
      <c r="G87" s="109"/>
      <c r="H87" s="99">
        <v>0</v>
      </c>
      <c r="I87" s="99"/>
      <c r="J87" s="100"/>
      <c r="K87" s="109"/>
      <c r="L87" s="46"/>
    </row>
    <row r="88" spans="1:12" s="8" customFormat="1" ht="24.75" customHeight="1">
      <c r="A88" s="127" t="s">
        <v>49</v>
      </c>
      <c r="B88" s="130">
        <f>B89+B90+B93+B95+B96+B92</f>
        <v>81672</v>
      </c>
      <c r="C88" s="130">
        <f>C89+C90+C93+C95+C96+C92</f>
        <v>264663</v>
      </c>
      <c r="D88" s="109">
        <f t="shared" si="14"/>
        <v>324.0559800176315</v>
      </c>
      <c r="E88" s="128">
        <f>E89+E90+E93+E95+E96</f>
        <v>17</v>
      </c>
      <c r="F88" s="128">
        <f>F89+F90+F93+F95+F96</f>
        <v>20</v>
      </c>
      <c r="G88" s="109">
        <f t="shared" si="15"/>
        <v>117.64705882352942</v>
      </c>
      <c r="H88" s="128">
        <f>H89+H90+H93+H95+H96+H92</f>
        <v>81689</v>
      </c>
      <c r="I88" s="128">
        <f>I89+I90+I93+I95+I96+I92</f>
        <v>0</v>
      </c>
      <c r="J88" s="128">
        <f>J89+J90+J93+J95+J96+J92</f>
        <v>264683</v>
      </c>
      <c r="K88" s="109">
        <f t="shared" si="16"/>
        <v>324.0130250094872</v>
      </c>
      <c r="L88" s="46"/>
    </row>
    <row r="89" spans="1:12" s="8" customFormat="1" ht="24.75" customHeight="1">
      <c r="A89" s="97" t="s">
        <v>9</v>
      </c>
      <c r="B89" s="98">
        <v>22120</v>
      </c>
      <c r="C89" s="98">
        <v>75059</v>
      </c>
      <c r="D89" s="109">
        <f t="shared" si="14"/>
        <v>339.3264014466546</v>
      </c>
      <c r="E89" s="98">
        <v>0</v>
      </c>
      <c r="F89" s="99">
        <v>0</v>
      </c>
      <c r="G89" s="109" t="str">
        <f t="shared" si="15"/>
        <v>0 </v>
      </c>
      <c r="H89" s="99">
        <v>22120</v>
      </c>
      <c r="I89" s="99"/>
      <c r="J89" s="100">
        <f>C89+F89</f>
        <v>75059</v>
      </c>
      <c r="K89" s="109">
        <f t="shared" si="16"/>
        <v>339.3264014466546</v>
      </c>
      <c r="L89" s="46"/>
    </row>
    <row r="90" spans="1:12" s="8" customFormat="1" ht="25.5" customHeight="1">
      <c r="A90" s="97" t="s">
        <v>10</v>
      </c>
      <c r="B90" s="98">
        <v>48614</v>
      </c>
      <c r="C90" s="98">
        <v>167207</v>
      </c>
      <c r="D90" s="109">
        <f t="shared" si="14"/>
        <v>343.9482453614185</v>
      </c>
      <c r="E90" s="98">
        <v>0</v>
      </c>
      <c r="F90" s="99">
        <v>0</v>
      </c>
      <c r="G90" s="109" t="str">
        <f t="shared" si="15"/>
        <v>0 </v>
      </c>
      <c r="H90" s="99">
        <f>B90+E90</f>
        <v>48614</v>
      </c>
      <c r="I90" s="99"/>
      <c r="J90" s="100">
        <f>C90+F90</f>
        <v>167207</v>
      </c>
      <c r="K90" s="109">
        <f t="shared" si="16"/>
        <v>343.9482453614185</v>
      </c>
      <c r="L90" s="46"/>
    </row>
    <row r="91" spans="1:12" s="8" customFormat="1" ht="0.75" customHeight="1">
      <c r="A91" s="97" t="s">
        <v>21</v>
      </c>
      <c r="B91" s="98">
        <v>0</v>
      </c>
      <c r="C91" s="98"/>
      <c r="D91" s="109" t="str">
        <f t="shared" si="14"/>
        <v>0 </v>
      </c>
      <c r="E91" s="98"/>
      <c r="F91" s="99"/>
      <c r="G91" s="109" t="str">
        <f t="shared" si="15"/>
        <v>0 </v>
      </c>
      <c r="H91" s="99">
        <f>B91+E91</f>
        <v>0</v>
      </c>
      <c r="I91" s="99"/>
      <c r="J91" s="100">
        <f>C91+F91</f>
        <v>0</v>
      </c>
      <c r="K91" s="109" t="str">
        <f t="shared" si="16"/>
        <v>0 </v>
      </c>
      <c r="L91" s="46"/>
    </row>
    <row r="92" spans="1:12" s="8" customFormat="1" ht="41.25" customHeight="1">
      <c r="A92" s="97" t="s">
        <v>113</v>
      </c>
      <c r="B92" s="98">
        <v>5885</v>
      </c>
      <c r="C92" s="98">
        <v>11436</v>
      </c>
      <c r="D92" s="109">
        <f t="shared" si="14"/>
        <v>194.32455395072216</v>
      </c>
      <c r="E92" s="98">
        <v>0</v>
      </c>
      <c r="F92" s="99">
        <v>0</v>
      </c>
      <c r="G92" s="109" t="str">
        <f t="shared" si="15"/>
        <v>0 </v>
      </c>
      <c r="H92" s="99">
        <f>B92+E92</f>
        <v>5885</v>
      </c>
      <c r="I92" s="99"/>
      <c r="J92" s="100">
        <f>C92+F92</f>
        <v>11436</v>
      </c>
      <c r="K92" s="109">
        <f t="shared" si="16"/>
        <v>194.32455395072216</v>
      </c>
      <c r="L92" s="46"/>
    </row>
    <row r="93" spans="1:12" s="8" customFormat="1" ht="54.75" customHeight="1">
      <c r="A93" s="97" t="s">
        <v>96</v>
      </c>
      <c r="B93" s="98">
        <v>14</v>
      </c>
      <c r="C93" s="98">
        <v>107</v>
      </c>
      <c r="D93" s="109">
        <f t="shared" si="14"/>
        <v>764.2857142857143</v>
      </c>
      <c r="E93" s="98">
        <v>5</v>
      </c>
      <c r="F93" s="99">
        <v>4</v>
      </c>
      <c r="G93" s="109">
        <f t="shared" si="15"/>
        <v>80</v>
      </c>
      <c r="H93" s="99">
        <f aca="true" t="shared" si="17" ref="H93:H98">B93+E93</f>
        <v>19</v>
      </c>
      <c r="I93" s="99"/>
      <c r="J93" s="100">
        <f>C93+F93-I93</f>
        <v>111</v>
      </c>
      <c r="K93" s="109">
        <f t="shared" si="16"/>
        <v>584.2105263157895</v>
      </c>
      <c r="L93" s="46"/>
    </row>
    <row r="94" spans="1:12" s="8" customFormat="1" ht="0.75" customHeight="1" hidden="1">
      <c r="A94" s="97" t="s">
        <v>39</v>
      </c>
      <c r="B94" s="98">
        <v>0</v>
      </c>
      <c r="C94" s="98"/>
      <c r="D94" s="109" t="str">
        <f t="shared" si="14"/>
        <v>0 </v>
      </c>
      <c r="E94" s="98"/>
      <c r="F94" s="99"/>
      <c r="G94" s="109" t="str">
        <f t="shared" si="15"/>
        <v>0 </v>
      </c>
      <c r="H94" s="99">
        <f t="shared" si="17"/>
        <v>0</v>
      </c>
      <c r="I94" s="99"/>
      <c r="J94" s="100">
        <f>C94+F94</f>
        <v>0</v>
      </c>
      <c r="K94" s="109" t="str">
        <f t="shared" si="16"/>
        <v>0 </v>
      </c>
      <c r="L94" s="46"/>
    </row>
    <row r="95" spans="1:12" s="8" customFormat="1" ht="38.25" customHeight="1">
      <c r="A95" s="97" t="s">
        <v>20</v>
      </c>
      <c r="B95" s="98">
        <v>68</v>
      </c>
      <c r="C95" s="98">
        <v>172</v>
      </c>
      <c r="D95" s="109">
        <f t="shared" si="14"/>
        <v>252.94117647058823</v>
      </c>
      <c r="E95" s="98">
        <v>12</v>
      </c>
      <c r="F95" s="99">
        <v>16</v>
      </c>
      <c r="G95" s="109">
        <f t="shared" si="15"/>
        <v>133.33333333333331</v>
      </c>
      <c r="H95" s="99">
        <f t="shared" si="17"/>
        <v>80</v>
      </c>
      <c r="I95" s="99"/>
      <c r="J95" s="100">
        <f>C95+F95-I95</f>
        <v>188</v>
      </c>
      <c r="K95" s="109">
        <f t="shared" si="16"/>
        <v>235</v>
      </c>
      <c r="L95" s="46"/>
    </row>
    <row r="96" spans="1:12" s="8" customFormat="1" ht="37.5" customHeight="1">
      <c r="A96" s="97" t="s">
        <v>29</v>
      </c>
      <c r="B96" s="98">
        <v>4971</v>
      </c>
      <c r="C96" s="98">
        <v>10682</v>
      </c>
      <c r="D96" s="109">
        <f t="shared" si="14"/>
        <v>214.88634077650372</v>
      </c>
      <c r="E96" s="98">
        <v>0</v>
      </c>
      <c r="F96" s="99">
        <v>0</v>
      </c>
      <c r="G96" s="109" t="str">
        <f t="shared" si="15"/>
        <v>0 </v>
      </c>
      <c r="H96" s="99">
        <f t="shared" si="17"/>
        <v>4971</v>
      </c>
      <c r="I96" s="99"/>
      <c r="J96" s="100">
        <f>C96+F96</f>
        <v>10682</v>
      </c>
      <c r="K96" s="109">
        <f t="shared" si="16"/>
        <v>214.88634077650372</v>
      </c>
      <c r="L96" s="46"/>
    </row>
    <row r="97" spans="1:12" s="8" customFormat="1" ht="33.75" customHeight="1">
      <c r="A97" s="127" t="s">
        <v>97</v>
      </c>
      <c r="B97" s="128">
        <f>B98+B99+B100</f>
        <v>21052</v>
      </c>
      <c r="C97" s="128">
        <f>C98+C99+C100</f>
        <v>43631</v>
      </c>
      <c r="D97" s="109">
        <f t="shared" si="14"/>
        <v>207.25346760402812</v>
      </c>
      <c r="E97" s="128">
        <f>E98+E99+E100</f>
        <v>2</v>
      </c>
      <c r="F97" s="128">
        <f>F98+F99+F100</f>
        <v>0</v>
      </c>
      <c r="G97" s="109">
        <f t="shared" si="15"/>
        <v>0</v>
      </c>
      <c r="H97" s="128">
        <f>H98+H99+H100</f>
        <v>21054</v>
      </c>
      <c r="I97" s="128">
        <f>I98+I99+I100</f>
        <v>0</v>
      </c>
      <c r="J97" s="128">
        <f>J98+J99+J100</f>
        <v>43631</v>
      </c>
      <c r="K97" s="109">
        <f t="shared" si="16"/>
        <v>207.23377980431272</v>
      </c>
      <c r="L97" s="46"/>
    </row>
    <row r="98" spans="1:12" s="8" customFormat="1" ht="24.75" customHeight="1">
      <c r="A98" s="97" t="s">
        <v>11</v>
      </c>
      <c r="B98" s="98">
        <v>16324</v>
      </c>
      <c r="C98" s="98">
        <v>33716</v>
      </c>
      <c r="D98" s="109">
        <f t="shared" si="14"/>
        <v>206.5425140896839</v>
      </c>
      <c r="E98" s="98">
        <v>2</v>
      </c>
      <c r="F98" s="99">
        <v>0</v>
      </c>
      <c r="G98" s="109">
        <f t="shared" si="15"/>
        <v>0</v>
      </c>
      <c r="H98" s="99">
        <f t="shared" si="17"/>
        <v>16326</v>
      </c>
      <c r="I98" s="99"/>
      <c r="J98" s="100">
        <f>C98+F98-I98</f>
        <v>33716</v>
      </c>
      <c r="K98" s="109">
        <f t="shared" si="16"/>
        <v>206.51721180938384</v>
      </c>
      <c r="L98" s="46"/>
    </row>
    <row r="99" spans="1:12" s="8" customFormat="1" ht="21.75" customHeight="1" hidden="1">
      <c r="A99" s="97" t="s">
        <v>12</v>
      </c>
      <c r="B99" s="98"/>
      <c r="C99" s="98">
        <v>0</v>
      </c>
      <c r="D99" s="109" t="str">
        <f t="shared" si="14"/>
        <v>0 </v>
      </c>
      <c r="E99" s="98">
        <v>0</v>
      </c>
      <c r="F99" s="99">
        <v>0</v>
      </c>
      <c r="G99" s="109" t="str">
        <f t="shared" si="15"/>
        <v>0 </v>
      </c>
      <c r="H99" s="99">
        <f>B99+E99</f>
        <v>0</v>
      </c>
      <c r="I99" s="99"/>
      <c r="J99" s="100">
        <f>C99+F99</f>
        <v>0</v>
      </c>
      <c r="K99" s="109" t="str">
        <f t="shared" si="16"/>
        <v>0 </v>
      </c>
      <c r="L99" s="46"/>
    </row>
    <row r="100" spans="1:12" s="8" customFormat="1" ht="46.5" customHeight="1">
      <c r="A100" s="97" t="s">
        <v>73</v>
      </c>
      <c r="B100" s="98">
        <v>4728</v>
      </c>
      <c r="C100" s="98">
        <v>9915</v>
      </c>
      <c r="D100" s="109">
        <f t="shared" si="14"/>
        <v>209.7081218274112</v>
      </c>
      <c r="E100" s="98">
        <v>0</v>
      </c>
      <c r="F100" s="99">
        <v>0</v>
      </c>
      <c r="G100" s="109" t="str">
        <f t="shared" si="15"/>
        <v>0 </v>
      </c>
      <c r="H100" s="99">
        <f>B100+E100</f>
        <v>4728</v>
      </c>
      <c r="I100" s="99"/>
      <c r="J100" s="100">
        <f>C100+F100</f>
        <v>9915</v>
      </c>
      <c r="K100" s="109">
        <f t="shared" si="16"/>
        <v>209.7081218274112</v>
      </c>
      <c r="L100" s="46"/>
    </row>
    <row r="101" spans="1:12" s="8" customFormat="1" ht="27" customHeight="1">
      <c r="A101" s="127" t="s">
        <v>84</v>
      </c>
      <c r="B101" s="128">
        <f>B102+B103+B104+B105</f>
        <v>0</v>
      </c>
      <c r="C101" s="128">
        <f>C102+C103+C104+C105</f>
        <v>0</v>
      </c>
      <c r="D101" s="109" t="str">
        <f t="shared" si="14"/>
        <v>0 </v>
      </c>
      <c r="E101" s="128">
        <f>E102+E103+E104+E105</f>
        <v>0</v>
      </c>
      <c r="F101" s="128">
        <f>F102+F103+F104+F105</f>
        <v>0</v>
      </c>
      <c r="G101" s="109" t="str">
        <f t="shared" si="15"/>
        <v>0 </v>
      </c>
      <c r="H101" s="128">
        <f>H102+H103+H104+H105</f>
        <v>0</v>
      </c>
      <c r="I101" s="128"/>
      <c r="J101" s="128">
        <f>J102+J103+J104+J105</f>
        <v>0</v>
      </c>
      <c r="K101" s="109" t="str">
        <f t="shared" si="16"/>
        <v>0 </v>
      </c>
      <c r="L101" s="46"/>
    </row>
    <row r="102" spans="1:12" s="8" customFormat="1" ht="29.25" customHeight="1" hidden="1">
      <c r="A102" s="97" t="s">
        <v>7</v>
      </c>
      <c r="B102" s="98"/>
      <c r="C102" s="98">
        <v>0</v>
      </c>
      <c r="D102" s="109" t="str">
        <f t="shared" si="14"/>
        <v>0 </v>
      </c>
      <c r="E102" s="98">
        <v>0</v>
      </c>
      <c r="F102" s="99">
        <v>0</v>
      </c>
      <c r="G102" s="109" t="str">
        <f t="shared" si="15"/>
        <v>0 </v>
      </c>
      <c r="H102" s="99">
        <f>B102+E102</f>
        <v>0</v>
      </c>
      <c r="I102" s="99"/>
      <c r="J102" s="99">
        <f>C102+F102</f>
        <v>0</v>
      </c>
      <c r="K102" s="109" t="str">
        <f t="shared" si="16"/>
        <v>0 </v>
      </c>
      <c r="L102" s="46"/>
    </row>
    <row r="103" spans="1:12" s="8" customFormat="1" ht="26.25" customHeight="1" hidden="1">
      <c r="A103" s="97" t="s">
        <v>25</v>
      </c>
      <c r="B103" s="98">
        <v>0</v>
      </c>
      <c r="C103" s="98">
        <v>0</v>
      </c>
      <c r="D103" s="109" t="str">
        <f t="shared" si="14"/>
        <v>0 </v>
      </c>
      <c r="E103" s="98">
        <v>0</v>
      </c>
      <c r="F103" s="99">
        <v>0</v>
      </c>
      <c r="G103" s="109" t="str">
        <f t="shared" si="15"/>
        <v>0 </v>
      </c>
      <c r="H103" s="99">
        <f>B103+E103</f>
        <v>0</v>
      </c>
      <c r="I103" s="99"/>
      <c r="J103" s="99">
        <f>C103+F103</f>
        <v>0</v>
      </c>
      <c r="K103" s="109" t="str">
        <f t="shared" si="16"/>
        <v>0 </v>
      </c>
      <c r="L103" s="46"/>
    </row>
    <row r="104" spans="1:12" s="8" customFormat="1" ht="37.5" customHeight="1" hidden="1">
      <c r="A104" s="97" t="s">
        <v>44</v>
      </c>
      <c r="B104" s="98"/>
      <c r="C104" s="98">
        <v>0</v>
      </c>
      <c r="D104" s="109" t="str">
        <f t="shared" si="14"/>
        <v>0 </v>
      </c>
      <c r="E104" s="98">
        <v>0</v>
      </c>
      <c r="F104" s="99">
        <v>0</v>
      </c>
      <c r="G104" s="109" t="str">
        <f t="shared" si="15"/>
        <v>0 </v>
      </c>
      <c r="H104" s="99">
        <f>B104+E104</f>
        <v>0</v>
      </c>
      <c r="I104" s="99"/>
      <c r="J104" s="99">
        <f>C104+F104</f>
        <v>0</v>
      </c>
      <c r="K104" s="109" t="str">
        <f t="shared" si="16"/>
        <v>0 </v>
      </c>
      <c r="L104" s="46"/>
    </row>
    <row r="105" spans="1:12" s="8" customFormat="1" ht="39.75" customHeight="1">
      <c r="A105" s="97" t="s">
        <v>81</v>
      </c>
      <c r="B105" s="98">
        <v>0</v>
      </c>
      <c r="C105" s="98">
        <v>0</v>
      </c>
      <c r="D105" s="109" t="str">
        <f t="shared" si="14"/>
        <v>0 </v>
      </c>
      <c r="E105" s="98">
        <v>0</v>
      </c>
      <c r="F105" s="99">
        <v>0</v>
      </c>
      <c r="G105" s="109" t="str">
        <f t="shared" si="15"/>
        <v>0 </v>
      </c>
      <c r="H105" s="99">
        <f>B105+E105</f>
        <v>0</v>
      </c>
      <c r="I105" s="99"/>
      <c r="J105" s="99">
        <v>0</v>
      </c>
      <c r="K105" s="109" t="str">
        <f t="shared" si="16"/>
        <v>0 </v>
      </c>
      <c r="L105" s="46"/>
    </row>
    <row r="106" spans="1:12" s="8" customFormat="1" ht="24.75" customHeight="1">
      <c r="A106" s="127" t="s">
        <v>50</v>
      </c>
      <c r="B106" s="128">
        <f>B107+B108+B109+B110+B111</f>
        <v>61978</v>
      </c>
      <c r="C106" s="128">
        <f>C107+C108+C109+C110+C111</f>
        <v>108984</v>
      </c>
      <c r="D106" s="109">
        <f t="shared" si="14"/>
        <v>175.8430410790926</v>
      </c>
      <c r="E106" s="128">
        <f>E107+E108+E109+E110+E111</f>
        <v>0</v>
      </c>
      <c r="F106" s="128">
        <v>0</v>
      </c>
      <c r="G106" s="109" t="str">
        <f t="shared" si="15"/>
        <v>0 </v>
      </c>
      <c r="H106" s="128">
        <f>H107+H108+H109+H110+H111</f>
        <v>61978</v>
      </c>
      <c r="I106" s="128">
        <f>I107+I108+I109+I110+I111</f>
        <v>0</v>
      </c>
      <c r="J106" s="128">
        <f>J107+J108+J109+J110+J111</f>
        <v>108984</v>
      </c>
      <c r="K106" s="109">
        <f t="shared" si="16"/>
        <v>175.8430410790926</v>
      </c>
      <c r="L106" s="46"/>
    </row>
    <row r="107" spans="1:12" s="8" customFormat="1" ht="21" customHeight="1">
      <c r="A107" s="97" t="s">
        <v>13</v>
      </c>
      <c r="B107" s="98">
        <v>3003</v>
      </c>
      <c r="C107" s="98">
        <v>5144</v>
      </c>
      <c r="D107" s="109">
        <f t="shared" si="14"/>
        <v>171.2953712953713</v>
      </c>
      <c r="E107" s="98">
        <v>0</v>
      </c>
      <c r="F107" s="99">
        <v>0</v>
      </c>
      <c r="G107" s="109" t="str">
        <f t="shared" si="15"/>
        <v>0 </v>
      </c>
      <c r="H107" s="99">
        <v>3003</v>
      </c>
      <c r="I107" s="99"/>
      <c r="J107" s="100">
        <f>C107+F107</f>
        <v>5144</v>
      </c>
      <c r="K107" s="109">
        <f t="shared" si="16"/>
        <v>171.2953712953713</v>
      </c>
      <c r="L107" s="46"/>
    </row>
    <row r="108" spans="1:12" s="8" customFormat="1" ht="36" customHeight="1">
      <c r="A108" s="97" t="s">
        <v>33</v>
      </c>
      <c r="B108" s="98">
        <v>14373</v>
      </c>
      <c r="C108" s="98">
        <v>25992</v>
      </c>
      <c r="D108" s="109">
        <f t="shared" si="14"/>
        <v>180.83907326236695</v>
      </c>
      <c r="E108" s="98">
        <v>0</v>
      </c>
      <c r="F108" s="99">
        <v>0</v>
      </c>
      <c r="G108" s="109" t="str">
        <f t="shared" si="15"/>
        <v>0 </v>
      </c>
      <c r="H108" s="99">
        <f>B108+E108</f>
        <v>14373</v>
      </c>
      <c r="I108" s="99"/>
      <c r="J108" s="100">
        <f>C108+F108</f>
        <v>25992</v>
      </c>
      <c r="K108" s="109">
        <f t="shared" si="16"/>
        <v>180.83907326236695</v>
      </c>
      <c r="L108" s="46"/>
    </row>
    <row r="109" spans="1:12" s="8" customFormat="1" ht="36" customHeight="1">
      <c r="A109" s="97" t="s">
        <v>31</v>
      </c>
      <c r="B109" s="98">
        <v>26620</v>
      </c>
      <c r="C109" s="98">
        <v>49567</v>
      </c>
      <c r="D109" s="109">
        <f t="shared" si="14"/>
        <v>186.2021036814425</v>
      </c>
      <c r="E109" s="98">
        <v>0</v>
      </c>
      <c r="F109" s="99">
        <v>0</v>
      </c>
      <c r="G109" s="109" t="str">
        <f t="shared" si="15"/>
        <v>0 </v>
      </c>
      <c r="H109" s="99">
        <f>B109+E109</f>
        <v>26620</v>
      </c>
      <c r="I109" s="99"/>
      <c r="J109" s="100">
        <f>C109+F109</f>
        <v>49567</v>
      </c>
      <c r="K109" s="109">
        <f t="shared" si="16"/>
        <v>186.2021036814425</v>
      </c>
      <c r="L109" s="46"/>
    </row>
    <row r="110" spans="1:12" s="8" customFormat="1" ht="21" customHeight="1">
      <c r="A110" s="97" t="s">
        <v>58</v>
      </c>
      <c r="B110" s="98">
        <v>15670</v>
      </c>
      <c r="C110" s="98">
        <v>23544</v>
      </c>
      <c r="D110" s="109">
        <f t="shared" si="14"/>
        <v>150.24888321633696</v>
      </c>
      <c r="E110" s="98">
        <v>0</v>
      </c>
      <c r="F110" s="99">
        <v>0</v>
      </c>
      <c r="G110" s="109" t="str">
        <f t="shared" si="15"/>
        <v>0 </v>
      </c>
      <c r="H110" s="99">
        <f>B110+E110</f>
        <v>15670</v>
      </c>
      <c r="I110" s="99"/>
      <c r="J110" s="100">
        <f>C110+F110</f>
        <v>23544</v>
      </c>
      <c r="K110" s="109">
        <f t="shared" si="16"/>
        <v>150.24888321633696</v>
      </c>
      <c r="L110" s="46"/>
    </row>
    <row r="111" spans="1:12" s="8" customFormat="1" ht="35.25" customHeight="1">
      <c r="A111" s="97" t="s">
        <v>32</v>
      </c>
      <c r="B111" s="98">
        <v>2312</v>
      </c>
      <c r="C111" s="131">
        <v>4737</v>
      </c>
      <c r="D111" s="109">
        <f t="shared" si="14"/>
        <v>204.88754325259518</v>
      </c>
      <c r="E111" s="98">
        <v>0</v>
      </c>
      <c r="F111" s="99">
        <v>0</v>
      </c>
      <c r="G111" s="109" t="str">
        <f t="shared" si="15"/>
        <v>0 </v>
      </c>
      <c r="H111" s="99">
        <f>B111+E111</f>
        <v>2312</v>
      </c>
      <c r="I111" s="99"/>
      <c r="J111" s="100">
        <f>C111+F111</f>
        <v>4737</v>
      </c>
      <c r="K111" s="109">
        <f t="shared" si="16"/>
        <v>204.88754325259518</v>
      </c>
      <c r="L111" s="46"/>
    </row>
    <row r="112" spans="1:14" s="8" customFormat="1" ht="34.5" customHeight="1">
      <c r="A112" s="132" t="s">
        <v>59</v>
      </c>
      <c r="B112" s="130">
        <f>B113+B114+B115+B120+B121</f>
        <v>5735</v>
      </c>
      <c r="C112" s="130">
        <f>C113+C114+C115+C120+C121</f>
        <v>13623</v>
      </c>
      <c r="D112" s="109">
        <f t="shared" si="14"/>
        <v>237.54141238012204</v>
      </c>
      <c r="E112" s="130">
        <f>E113+E114+E115+E120</f>
        <v>0</v>
      </c>
      <c r="F112" s="130">
        <f>F113+F114+F115+F120</f>
        <v>0</v>
      </c>
      <c r="G112" s="109" t="str">
        <f t="shared" si="15"/>
        <v>0 </v>
      </c>
      <c r="H112" s="133">
        <f>H113+H114+H115+H120+H121</f>
        <v>5735</v>
      </c>
      <c r="I112" s="133">
        <f>I113+I114+I115+I120+I121</f>
        <v>0</v>
      </c>
      <c r="J112" s="133">
        <f>J113+J114+J115+J120+J121</f>
        <v>13623</v>
      </c>
      <c r="K112" s="109">
        <f t="shared" si="16"/>
        <v>237.54141238012204</v>
      </c>
      <c r="L112" s="46"/>
      <c r="N112" s="21"/>
    </row>
    <row r="113" spans="1:12" s="8" customFormat="1" ht="22.5" customHeight="1">
      <c r="A113" s="97" t="s">
        <v>60</v>
      </c>
      <c r="B113" s="98">
        <v>3506</v>
      </c>
      <c r="C113" s="131">
        <v>7694</v>
      </c>
      <c r="D113" s="109">
        <f t="shared" si="14"/>
        <v>219.45236737022248</v>
      </c>
      <c r="E113" s="98">
        <v>0</v>
      </c>
      <c r="F113" s="99">
        <v>0</v>
      </c>
      <c r="G113" s="109" t="str">
        <f t="shared" si="15"/>
        <v>0 </v>
      </c>
      <c r="H113" s="99">
        <f>B113+E113</f>
        <v>3506</v>
      </c>
      <c r="I113" s="99"/>
      <c r="J113" s="100">
        <f>C113+F113</f>
        <v>7694</v>
      </c>
      <c r="K113" s="109">
        <f t="shared" si="16"/>
        <v>219.45236737022248</v>
      </c>
      <c r="L113" s="46"/>
    </row>
    <row r="114" spans="1:12" s="8" customFormat="1" ht="22.5" customHeight="1">
      <c r="A114" s="97" t="s">
        <v>61</v>
      </c>
      <c r="B114" s="98">
        <v>2174</v>
      </c>
      <c r="C114" s="131">
        <v>5775</v>
      </c>
      <c r="D114" s="109">
        <f t="shared" si="14"/>
        <v>265.639374425023</v>
      </c>
      <c r="E114" s="98">
        <v>0</v>
      </c>
      <c r="F114" s="99">
        <v>0</v>
      </c>
      <c r="G114" s="109" t="str">
        <f t="shared" si="15"/>
        <v>0 </v>
      </c>
      <c r="H114" s="99">
        <f>B114+E114</f>
        <v>2174</v>
      </c>
      <c r="I114" s="99"/>
      <c r="J114" s="100">
        <f>C114+F114</f>
        <v>5775</v>
      </c>
      <c r="K114" s="109">
        <f t="shared" si="16"/>
        <v>265.639374425023</v>
      </c>
      <c r="L114" s="46"/>
    </row>
    <row r="115" spans="1:12" s="8" customFormat="1" ht="54.75" customHeight="1" hidden="1">
      <c r="A115" s="97" t="s">
        <v>77</v>
      </c>
      <c r="B115" s="98">
        <v>0</v>
      </c>
      <c r="C115" s="131"/>
      <c r="D115" s="109" t="str">
        <f t="shared" si="14"/>
        <v>0 </v>
      </c>
      <c r="E115" s="98">
        <v>0</v>
      </c>
      <c r="F115" s="99">
        <v>0</v>
      </c>
      <c r="G115" s="109" t="str">
        <f t="shared" si="15"/>
        <v>0 </v>
      </c>
      <c r="H115" s="99">
        <f aca="true" t="shared" si="18" ref="H115:H121">B115+E115</f>
        <v>0</v>
      </c>
      <c r="I115" s="99"/>
      <c r="J115" s="100">
        <f aca="true" t="shared" si="19" ref="J115:J121">C115+F115</f>
        <v>0</v>
      </c>
      <c r="K115" s="109" t="str">
        <f t="shared" si="16"/>
        <v>0 </v>
      </c>
      <c r="L115" s="46"/>
    </row>
    <row r="116" spans="1:12" s="8" customFormat="1" ht="33" customHeight="1" hidden="1">
      <c r="A116" s="132" t="s">
        <v>65</v>
      </c>
      <c r="B116" s="130">
        <f>B117+B118</f>
        <v>0</v>
      </c>
      <c r="C116" s="133"/>
      <c r="D116" s="109" t="str">
        <f t="shared" si="14"/>
        <v>0 </v>
      </c>
      <c r="E116" s="130">
        <f>E117+E118</f>
        <v>0</v>
      </c>
      <c r="F116" s="133">
        <f>F117+F118</f>
        <v>0</v>
      </c>
      <c r="G116" s="109" t="str">
        <f t="shared" si="15"/>
        <v>0 </v>
      </c>
      <c r="H116" s="99">
        <f t="shared" si="18"/>
        <v>0</v>
      </c>
      <c r="I116" s="133"/>
      <c r="J116" s="100">
        <f t="shared" si="19"/>
        <v>0</v>
      </c>
      <c r="K116" s="109" t="str">
        <f t="shared" si="16"/>
        <v>0 </v>
      </c>
      <c r="L116" s="46"/>
    </row>
    <row r="117" spans="1:12" s="8" customFormat="1" ht="26.25" customHeight="1" hidden="1">
      <c r="A117" s="97" t="s">
        <v>66</v>
      </c>
      <c r="B117" s="98"/>
      <c r="C117" s="131"/>
      <c r="D117" s="109" t="str">
        <f t="shared" si="14"/>
        <v>0 </v>
      </c>
      <c r="E117" s="98">
        <v>0</v>
      </c>
      <c r="F117" s="99">
        <v>0</v>
      </c>
      <c r="G117" s="109" t="str">
        <f t="shared" si="15"/>
        <v>0 </v>
      </c>
      <c r="H117" s="99">
        <f t="shared" si="18"/>
        <v>0</v>
      </c>
      <c r="I117" s="99"/>
      <c r="J117" s="100">
        <f t="shared" si="19"/>
        <v>0</v>
      </c>
      <c r="K117" s="109" t="str">
        <f t="shared" si="16"/>
        <v>0 </v>
      </c>
      <c r="L117" s="46"/>
    </row>
    <row r="118" spans="1:12" s="8" customFormat="1" ht="27" customHeight="1" hidden="1">
      <c r="A118" s="97" t="s">
        <v>67</v>
      </c>
      <c r="B118" s="98">
        <v>0</v>
      </c>
      <c r="C118" s="131"/>
      <c r="D118" s="109" t="str">
        <f t="shared" si="14"/>
        <v>0 </v>
      </c>
      <c r="E118" s="98">
        <v>0</v>
      </c>
      <c r="F118" s="99">
        <v>0</v>
      </c>
      <c r="G118" s="109" t="str">
        <f t="shared" si="15"/>
        <v>0 </v>
      </c>
      <c r="H118" s="99">
        <f t="shared" si="18"/>
        <v>0</v>
      </c>
      <c r="I118" s="99"/>
      <c r="J118" s="100">
        <f t="shared" si="19"/>
        <v>0</v>
      </c>
      <c r="K118" s="109" t="str">
        <f t="shared" si="16"/>
        <v>0 </v>
      </c>
      <c r="L118" s="46"/>
    </row>
    <row r="119" spans="1:12" s="8" customFormat="1" ht="27" customHeight="1" hidden="1">
      <c r="A119" s="97" t="s">
        <v>68</v>
      </c>
      <c r="B119" s="98">
        <v>0</v>
      </c>
      <c r="C119" s="131"/>
      <c r="D119" s="109" t="str">
        <f t="shared" si="14"/>
        <v>0 </v>
      </c>
      <c r="E119" s="98">
        <v>0</v>
      </c>
      <c r="F119" s="99">
        <v>0</v>
      </c>
      <c r="G119" s="109" t="str">
        <f t="shared" si="15"/>
        <v>0 </v>
      </c>
      <c r="H119" s="99">
        <f t="shared" si="18"/>
        <v>0</v>
      </c>
      <c r="I119" s="99"/>
      <c r="J119" s="100">
        <f t="shared" si="19"/>
        <v>0</v>
      </c>
      <c r="K119" s="109" t="str">
        <f t="shared" si="16"/>
        <v>0 </v>
      </c>
      <c r="L119" s="46"/>
    </row>
    <row r="120" spans="1:12" s="8" customFormat="1" ht="30.75" customHeight="1" hidden="1">
      <c r="A120" s="97" t="s">
        <v>77</v>
      </c>
      <c r="B120" s="98"/>
      <c r="C120" s="131">
        <v>0</v>
      </c>
      <c r="D120" s="109" t="str">
        <f t="shared" si="14"/>
        <v>0 </v>
      </c>
      <c r="E120" s="98">
        <v>0</v>
      </c>
      <c r="F120" s="99">
        <v>0</v>
      </c>
      <c r="G120" s="109" t="str">
        <f t="shared" si="15"/>
        <v>0 </v>
      </c>
      <c r="H120" s="99">
        <f t="shared" si="18"/>
        <v>0</v>
      </c>
      <c r="I120" s="99"/>
      <c r="J120" s="100">
        <f t="shared" si="19"/>
        <v>0</v>
      </c>
      <c r="K120" s="109" t="str">
        <f t="shared" si="16"/>
        <v>0 </v>
      </c>
      <c r="L120" s="46"/>
    </row>
    <row r="121" spans="1:12" s="8" customFormat="1" ht="30.75" customHeight="1">
      <c r="A121" s="97" t="s">
        <v>119</v>
      </c>
      <c r="B121" s="98">
        <v>55</v>
      </c>
      <c r="C121" s="131">
        <v>154</v>
      </c>
      <c r="D121" s="109">
        <f t="shared" si="14"/>
        <v>280</v>
      </c>
      <c r="E121" s="98">
        <v>0</v>
      </c>
      <c r="F121" s="99">
        <v>0</v>
      </c>
      <c r="G121" s="109" t="str">
        <f t="shared" si="15"/>
        <v>0 </v>
      </c>
      <c r="H121" s="99">
        <f t="shared" si="18"/>
        <v>55</v>
      </c>
      <c r="I121" s="99"/>
      <c r="J121" s="100">
        <f t="shared" si="19"/>
        <v>154</v>
      </c>
      <c r="K121" s="109"/>
      <c r="L121" s="46"/>
    </row>
    <row r="122" spans="1:12" s="8" customFormat="1" ht="35.25" customHeight="1">
      <c r="A122" s="132" t="s">
        <v>65</v>
      </c>
      <c r="B122" s="128">
        <f>B123+B125</f>
        <v>255</v>
      </c>
      <c r="C122" s="128">
        <f>C123+C125</f>
        <v>422</v>
      </c>
      <c r="D122" s="109">
        <f t="shared" si="14"/>
        <v>165.49019607843135</v>
      </c>
      <c r="E122" s="128">
        <f>E124+E123</f>
        <v>0</v>
      </c>
      <c r="F122" s="128">
        <f>F124+F123+F125</f>
        <v>0</v>
      </c>
      <c r="G122" s="109" t="str">
        <f t="shared" si="15"/>
        <v>0 </v>
      </c>
      <c r="H122" s="128">
        <f>H123+H125</f>
        <v>255</v>
      </c>
      <c r="I122" s="128">
        <f>I124+I123+I125</f>
        <v>0</v>
      </c>
      <c r="J122" s="128">
        <f>J124+J123+J125</f>
        <v>422</v>
      </c>
      <c r="K122" s="109">
        <f aca="true" t="shared" si="20" ref="K122:K132">IF(H122=0,"0 ",J122/H122*100)</f>
        <v>165.49019607843135</v>
      </c>
      <c r="L122" s="46"/>
    </row>
    <row r="123" spans="1:12" s="8" customFormat="1" ht="34.5" customHeight="1">
      <c r="A123" s="97" t="s">
        <v>66</v>
      </c>
      <c r="B123" s="129">
        <v>0</v>
      </c>
      <c r="C123" s="129">
        <v>100</v>
      </c>
      <c r="D123" s="109" t="str">
        <f t="shared" si="14"/>
        <v>0 </v>
      </c>
      <c r="E123" s="129">
        <v>0</v>
      </c>
      <c r="F123" s="129">
        <v>0</v>
      </c>
      <c r="G123" s="109" t="str">
        <f t="shared" si="15"/>
        <v>0 </v>
      </c>
      <c r="H123" s="99">
        <f>B123+E123</f>
        <v>0</v>
      </c>
      <c r="I123" s="99"/>
      <c r="J123" s="100">
        <f>C123+F123</f>
        <v>100</v>
      </c>
      <c r="K123" s="109" t="str">
        <f t="shared" si="20"/>
        <v>0 </v>
      </c>
      <c r="L123" s="46"/>
    </row>
    <row r="124" spans="1:12" s="8" customFormat="1" ht="54.75" customHeight="1" hidden="1">
      <c r="A124" s="97" t="s">
        <v>67</v>
      </c>
      <c r="B124" s="98"/>
      <c r="C124" s="131">
        <v>0</v>
      </c>
      <c r="D124" s="109" t="str">
        <f t="shared" si="14"/>
        <v>0 </v>
      </c>
      <c r="E124" s="98">
        <v>0</v>
      </c>
      <c r="F124" s="99">
        <v>0</v>
      </c>
      <c r="G124" s="109" t="str">
        <f t="shared" si="15"/>
        <v>0 </v>
      </c>
      <c r="H124" s="99">
        <f>B124+E124</f>
        <v>0</v>
      </c>
      <c r="I124" s="99"/>
      <c r="J124" s="100">
        <f>C124+F124</f>
        <v>0</v>
      </c>
      <c r="K124" s="109" t="str">
        <f t="shared" si="20"/>
        <v>0 </v>
      </c>
      <c r="L124" s="46"/>
    </row>
    <row r="125" spans="1:12" s="8" customFormat="1" ht="38.25" customHeight="1">
      <c r="A125" s="97" t="s">
        <v>67</v>
      </c>
      <c r="B125" s="98">
        <v>255</v>
      </c>
      <c r="C125" s="131">
        <v>322</v>
      </c>
      <c r="D125" s="109">
        <f t="shared" si="14"/>
        <v>126.27450980392156</v>
      </c>
      <c r="E125" s="98">
        <v>0</v>
      </c>
      <c r="F125" s="99">
        <v>0</v>
      </c>
      <c r="G125" s="109" t="str">
        <f t="shared" si="15"/>
        <v>0 </v>
      </c>
      <c r="H125" s="99">
        <f>B125+E125</f>
        <v>255</v>
      </c>
      <c r="I125" s="99"/>
      <c r="J125" s="100">
        <f>C125+F125</f>
        <v>322</v>
      </c>
      <c r="K125" s="109">
        <f t="shared" si="20"/>
        <v>126.27450980392156</v>
      </c>
      <c r="L125" s="46"/>
    </row>
    <row r="126" spans="1:12" s="13" customFormat="1" ht="52.5" customHeight="1" hidden="1">
      <c r="A126" s="132" t="s">
        <v>98</v>
      </c>
      <c r="B126" s="130">
        <f>B127</f>
        <v>0</v>
      </c>
      <c r="C126" s="130">
        <f>C127</f>
        <v>0</v>
      </c>
      <c r="D126" s="109" t="str">
        <f t="shared" si="14"/>
        <v>0 </v>
      </c>
      <c r="E126" s="130">
        <f aca="true" t="shared" si="21" ref="E126:J126">E127</f>
        <v>0</v>
      </c>
      <c r="F126" s="130">
        <f t="shared" si="21"/>
        <v>0</v>
      </c>
      <c r="G126" s="130" t="str">
        <f t="shared" si="21"/>
        <v>0 </v>
      </c>
      <c r="H126" s="130">
        <f t="shared" si="21"/>
        <v>0</v>
      </c>
      <c r="I126" s="130">
        <f t="shared" si="21"/>
        <v>0</v>
      </c>
      <c r="J126" s="130">
        <f t="shared" si="21"/>
        <v>0</v>
      </c>
      <c r="K126" s="109" t="str">
        <f t="shared" si="20"/>
        <v>0 </v>
      </c>
      <c r="L126" s="49"/>
    </row>
    <row r="127" spans="1:11" s="8" customFormat="1" ht="33" customHeight="1" hidden="1">
      <c r="A127" s="97" t="s">
        <v>98</v>
      </c>
      <c r="B127" s="98">
        <v>0</v>
      </c>
      <c r="C127" s="131">
        <v>0</v>
      </c>
      <c r="D127" s="109" t="str">
        <f t="shared" si="14"/>
        <v>0 </v>
      </c>
      <c r="E127" s="98">
        <v>0</v>
      </c>
      <c r="F127" s="99">
        <v>0</v>
      </c>
      <c r="G127" s="98" t="str">
        <f>G128</f>
        <v>0 </v>
      </c>
      <c r="H127" s="99">
        <f>B127+E127</f>
        <v>0</v>
      </c>
      <c r="I127" s="99">
        <f>C127+F127</f>
        <v>0</v>
      </c>
      <c r="J127" s="99">
        <f>D127+G127</f>
        <v>0</v>
      </c>
      <c r="K127" s="109" t="str">
        <f t="shared" si="20"/>
        <v>0 </v>
      </c>
    </row>
    <row r="128" spans="1:11" s="8" customFormat="1" ht="35.25" customHeight="1">
      <c r="A128" s="127" t="s">
        <v>51</v>
      </c>
      <c r="B128" s="128">
        <f>B129+B130+B131</f>
        <v>6382</v>
      </c>
      <c r="C128" s="128">
        <f>C129+C130+C131</f>
        <v>13650</v>
      </c>
      <c r="D128" s="109">
        <f t="shared" si="14"/>
        <v>213.8827953619555</v>
      </c>
      <c r="E128" s="128">
        <f>E129+E130+E131</f>
        <v>0</v>
      </c>
      <c r="F128" s="128">
        <f>F129+F130+F131</f>
        <v>0</v>
      </c>
      <c r="G128" s="109" t="str">
        <f>IF(E128=0,"0 ",F128/E128*100)</f>
        <v>0 </v>
      </c>
      <c r="H128" s="128">
        <f>H129+H130+H131</f>
        <v>0</v>
      </c>
      <c r="I128" s="128">
        <f>I129+I130+I131</f>
        <v>13650</v>
      </c>
      <c r="J128" s="128">
        <f>J129+J130+J131</f>
        <v>0</v>
      </c>
      <c r="K128" s="109" t="str">
        <f t="shared" si="20"/>
        <v>0 </v>
      </c>
    </row>
    <row r="129" spans="1:11" s="8" customFormat="1" ht="50.25" customHeight="1">
      <c r="A129" s="97" t="s">
        <v>62</v>
      </c>
      <c r="B129" s="98">
        <v>6382</v>
      </c>
      <c r="C129" s="131">
        <v>13650</v>
      </c>
      <c r="D129" s="109">
        <f t="shared" si="14"/>
        <v>213.8827953619555</v>
      </c>
      <c r="E129" s="98">
        <v>0</v>
      </c>
      <c r="F129" s="99">
        <v>0</v>
      </c>
      <c r="G129" s="109" t="str">
        <f>IF(E129=0,"0 ",F129/E129*100)</f>
        <v>0 </v>
      </c>
      <c r="H129" s="99">
        <v>0</v>
      </c>
      <c r="I129" s="99">
        <v>13650</v>
      </c>
      <c r="J129" s="100">
        <v>0</v>
      </c>
      <c r="K129" s="109" t="str">
        <f t="shared" si="20"/>
        <v>0 </v>
      </c>
    </row>
    <row r="130" spans="1:11" s="8" customFormat="1" ht="1.5" customHeight="1" hidden="1">
      <c r="A130" s="97" t="s">
        <v>64</v>
      </c>
      <c r="B130" s="98">
        <v>0</v>
      </c>
      <c r="C130" s="131">
        <v>0</v>
      </c>
      <c r="D130" s="109" t="str">
        <f t="shared" si="14"/>
        <v>0 </v>
      </c>
      <c r="E130" s="98">
        <v>0</v>
      </c>
      <c r="F130" s="99">
        <v>0</v>
      </c>
      <c r="G130" s="109" t="str">
        <f>IF(E130=0,"0 ",F130/E130*100)</f>
        <v>0 </v>
      </c>
      <c r="H130" s="99">
        <f>B130+E130</f>
        <v>0</v>
      </c>
      <c r="I130" s="99"/>
      <c r="J130" s="99">
        <f>C130+F130</f>
        <v>0</v>
      </c>
      <c r="K130" s="109" t="str">
        <f t="shared" si="20"/>
        <v>0 </v>
      </c>
    </row>
    <row r="131" spans="1:11" s="8" customFormat="1" ht="23.25" customHeight="1" hidden="1">
      <c r="A131" s="97" t="s">
        <v>63</v>
      </c>
      <c r="B131" s="98">
        <v>0</v>
      </c>
      <c r="C131" s="131">
        <v>0</v>
      </c>
      <c r="D131" s="109" t="str">
        <f t="shared" si="14"/>
        <v>0 </v>
      </c>
      <c r="E131" s="131">
        <v>0</v>
      </c>
      <c r="F131" s="99">
        <v>0</v>
      </c>
      <c r="G131" s="109" t="str">
        <f>IF(E131=0,"0 ",F131/E131*100)</f>
        <v>0 </v>
      </c>
      <c r="H131" s="99">
        <f>B131+E131</f>
        <v>0</v>
      </c>
      <c r="I131" s="99"/>
      <c r="J131" s="99">
        <f>C131+F131</f>
        <v>0</v>
      </c>
      <c r="K131" s="109" t="str">
        <f t="shared" si="20"/>
        <v>0 </v>
      </c>
    </row>
    <row r="132" spans="1:11" s="8" customFormat="1" ht="36" customHeight="1">
      <c r="A132" s="132" t="s">
        <v>4</v>
      </c>
      <c r="B132" s="133">
        <f>B52+B60+B63+B69+B77+B83+B88+B97+B101+B106+B112+B122+B128+B126+B86</f>
        <v>207988</v>
      </c>
      <c r="C132" s="133">
        <f>C52+C60+C63+C69+C77+C83+C88+C97+C101+C106+C112+C122+C128+C126</f>
        <v>634979</v>
      </c>
      <c r="D132" s="109">
        <f t="shared" si="14"/>
        <v>305.29597861415084</v>
      </c>
      <c r="E132" s="133">
        <f>E52+E60+E63+E69+E77+E83+E88+E97+E101+E106+E112+E122+E128+E126</f>
        <v>16421</v>
      </c>
      <c r="F132" s="133">
        <f>F52+F60+F63+F69+F77+F83+F88+F97+F101+F106+F112+F122+F128+F126</f>
        <v>59103</v>
      </c>
      <c r="G132" s="109">
        <f>IF(E132=0,"0 ",F132/E132*100)</f>
        <v>359.9232689848365</v>
      </c>
      <c r="H132" s="133">
        <f>H52+H60+H63+H69+H77+H83+H88+H97+H101+H106+H112+H122+H128+H126+H86</f>
        <v>215222</v>
      </c>
      <c r="I132" s="133">
        <f>I52+I60+I63+I69+I77+I83+I88+I97+I101+I106+I112+I122+I128+I126+I67</f>
        <v>50285</v>
      </c>
      <c r="J132" s="133">
        <f>J52+J60+J63+J69+J77+J83+J88+J97+J101+J106+J112+J122+J128+J126</f>
        <v>643797</v>
      </c>
      <c r="K132" s="109">
        <f t="shared" si="20"/>
        <v>299.13159435373706</v>
      </c>
    </row>
    <row r="133" spans="1:11" s="22" customFormat="1" ht="15.75" customHeight="1">
      <c r="A133" s="2"/>
      <c r="B133" s="2"/>
      <c r="C133" s="2"/>
      <c r="D133" s="2"/>
      <c r="E133" s="2"/>
      <c r="F133" s="1"/>
      <c r="G133" s="1"/>
      <c r="H133" s="1"/>
      <c r="I133" s="1"/>
      <c r="J133" s="47"/>
      <c r="K133" s="47"/>
    </row>
    <row r="134" spans="1:11" s="22" customFormat="1" ht="12" customHeight="1">
      <c r="A134" s="2"/>
      <c r="B134" s="2"/>
      <c r="C134" s="2"/>
      <c r="D134" s="2"/>
      <c r="E134" s="2"/>
      <c r="F134" s="1"/>
      <c r="G134" s="50"/>
      <c r="H134" s="50"/>
      <c r="I134" s="50"/>
      <c r="J134" s="51"/>
      <c r="K134" s="48"/>
    </row>
    <row r="135" spans="1:11" s="8" customFormat="1" ht="69.75" customHeight="1">
      <c r="A135" s="23" t="s">
        <v>109</v>
      </c>
      <c r="B135" s="24"/>
      <c r="C135" s="24"/>
      <c r="D135" s="25"/>
      <c r="E135" s="26"/>
      <c r="F135" s="27"/>
      <c r="G135" s="28"/>
      <c r="H135" s="27" t="s">
        <v>108</v>
      </c>
      <c r="I135" s="27"/>
      <c r="J135" s="28"/>
      <c r="K135" s="8" t="s">
        <v>94</v>
      </c>
    </row>
    <row r="136" spans="1:11" s="8" customFormat="1" ht="15.75" customHeight="1">
      <c r="A136" s="29"/>
      <c r="B136" s="20"/>
      <c r="C136" s="30"/>
      <c r="D136" s="1"/>
      <c r="F136" s="27"/>
      <c r="G136" s="28"/>
      <c r="J136" s="31"/>
      <c r="K136" s="22"/>
    </row>
    <row r="137" spans="3:11" s="8" customFormat="1" ht="17.25">
      <c r="C137" s="32"/>
      <c r="D137" s="33"/>
      <c r="F137" s="10"/>
      <c r="G137" s="34"/>
      <c r="H137" s="10"/>
      <c r="I137" s="10"/>
      <c r="J137" s="35"/>
      <c r="K137" s="22"/>
    </row>
    <row r="138" ht="17.25">
      <c r="E138" s="39"/>
    </row>
    <row r="139" spans="1:10" ht="17.25">
      <c r="A139" s="103"/>
      <c r="H139" s="42"/>
      <c r="I139" s="42"/>
      <c r="J139" s="42"/>
    </row>
    <row r="140" spans="7:10" ht="17.25">
      <c r="G140" s="27"/>
      <c r="H140" s="28"/>
      <c r="I140" s="28"/>
      <c r="J140" s="8"/>
    </row>
  </sheetData>
  <sheetProtection/>
  <mergeCells count="14">
    <mergeCell ref="A1:J1"/>
    <mergeCell ref="A2:J2"/>
    <mergeCell ref="A3:J3"/>
    <mergeCell ref="J5:K5"/>
    <mergeCell ref="A6:K6"/>
    <mergeCell ref="A7:A8"/>
    <mergeCell ref="B7:D7"/>
    <mergeCell ref="E7:G7"/>
    <mergeCell ref="H7:K7"/>
    <mergeCell ref="A49:K49"/>
    <mergeCell ref="A50:A51"/>
    <mergeCell ref="B50:D50"/>
    <mergeCell ref="E50:G50"/>
    <mergeCell ref="H50:K50"/>
  </mergeCells>
  <printOptions horizontalCentered="1"/>
  <pageMargins left="0.15748031496062992" right="0" top="0.15748031496062992" bottom="0.15748031496062992" header="0.15748031496062992" footer="0.15748031496062992"/>
  <pageSetup fitToHeight="3" fitToWidth="1" horizontalDpi="600" verticalDpi="600" orientation="portrait" paperSize="9" scale="60" r:id="rId2"/>
  <rowBreaks count="1" manualBreakCount="1">
    <brk id="48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об исполнении бюджета Вейделевского района</dc:title>
  <dc:subject/>
  <dc:creator>GUN</dc:creator>
  <cp:keywords/>
  <dc:description/>
  <cp:lastModifiedBy>Светлана Рябцева</cp:lastModifiedBy>
  <cp:lastPrinted>2023-01-20T07:01:43Z</cp:lastPrinted>
  <dcterms:created xsi:type="dcterms:W3CDTF">2002-05-15T05:18:38Z</dcterms:created>
  <dcterms:modified xsi:type="dcterms:W3CDTF">2023-02-07T08:58:20Z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Записано" linkTarget="_4_р.">
    <vt:lpwstr>#ССЫЛКА!</vt:lpwstr>
  </property>
  <property fmtid="{D5CDD505-2E9C-101B-9397-08002B2CF9AE}" pid="3" name="Дата заполнения" linkTarget="_4_р.">
    <vt:lpwstr>#ССЫЛКА!</vt:lpwstr>
  </property>
  <property fmtid="{D5CDD505-2E9C-101B-9397-08002B2CF9AE}" pid="4" name="Дата записи" linkTarget="_4_р.">
    <vt:lpwstr>#ССЫЛКА!</vt:lpwstr>
  </property>
</Properties>
</file>