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75" windowWidth="16590" windowHeight="9285" firstSheet="26" activeTab="29"/>
  </bookViews>
  <sheets>
    <sheet name="План на 2022г" sheetId="268" r:id="rId1"/>
    <sheet name=" 01.02.2022 г" sheetId="347" r:id="rId2"/>
    <sheet name="2022 к 2021 на 01.02.22 " sheetId="348" r:id="rId3"/>
    <sheet name=" 01.03.2022 г " sheetId="349" r:id="rId4"/>
    <sheet name="2022 к 2021 на 01.03.22 " sheetId="350" r:id="rId5"/>
    <sheet name=" 01.04.2022 г  " sheetId="351" r:id="rId6"/>
    <sheet name="2022 к 2021 на 01.04.22 " sheetId="352" r:id="rId7"/>
    <sheet name=" 01.05.2022 г" sheetId="353" r:id="rId8"/>
    <sheet name="2022 к 2021 на 01.05.22 " sheetId="354" r:id="rId9"/>
    <sheet name=" 01.06.2022 г " sheetId="355" r:id="rId10"/>
    <sheet name="2022 к 2021 на 01.06.22  " sheetId="356" r:id="rId11"/>
    <sheet name="22.06.2022 г " sheetId="357" r:id="rId12"/>
    <sheet name=" 01.07.2022 г  " sheetId="358" r:id="rId13"/>
    <sheet name="2022 к 2021 на 01.07.22  " sheetId="359" r:id="rId14"/>
    <sheet name="ожидаемое" sheetId="361" r:id="rId15"/>
    <sheet name="ожид.посел." sheetId="362" r:id="rId16"/>
    <sheet name=" 01.08.2022 г" sheetId="363" r:id="rId17"/>
    <sheet name=" 01.09.2022 г " sheetId="365" r:id="rId18"/>
    <sheet name="2022 к 2021 на 01.09.22  " sheetId="364" r:id="rId19"/>
    <sheet name=" 01.10.2022 г " sheetId="366" r:id="rId20"/>
    <sheet name="2022 к 2021 на 01.10.22  " sheetId="367" r:id="rId21"/>
    <sheet name="ожидаемое район на 01.10" sheetId="368" r:id="rId22"/>
    <sheet name="ожид.поселений" sheetId="369" r:id="rId23"/>
    <sheet name=" 01.11.2022 г  " sheetId="370" r:id="rId24"/>
    <sheet name="2022 к 2021 на 01.11.22 " sheetId="371" r:id="rId25"/>
    <sheet name=" 01.12.2022 г  " sheetId="372" r:id="rId26"/>
    <sheet name="1 кв.2022 к 2021" sheetId="382" r:id="rId27"/>
    <sheet name="1 полуг.2022 к 2021" sheetId="384" r:id="rId28"/>
    <sheet name="9 мес.2022 к 2021 " sheetId="385" r:id="rId29"/>
    <sheet name="2022 к 2021 " sheetId="386" r:id="rId30"/>
  </sheets>
  <definedNames>
    <definedName name="_4_р." localSheetId="26">#REF!</definedName>
    <definedName name="_4_р." localSheetId="27">#REF!</definedName>
    <definedName name="_4_р." localSheetId="29">#REF!</definedName>
    <definedName name="_4_р." localSheetId="28">#REF!</definedName>
    <definedName name="_4_р.">#REF!</definedName>
    <definedName name="_xlnm.Print_Area" localSheetId="1">' 01.02.2022 г'!$A$1:$K$133</definedName>
    <definedName name="_xlnm.Print_Area" localSheetId="3">' 01.03.2022 г '!$A$1:$K$133</definedName>
    <definedName name="_xlnm.Print_Area" localSheetId="5">' 01.04.2022 г  '!$A$1:$K$133</definedName>
    <definedName name="_xlnm.Print_Area" localSheetId="7">' 01.05.2022 г'!$A$1:$K$133</definedName>
    <definedName name="_xlnm.Print_Area" localSheetId="9">' 01.06.2022 г '!$A$1:$K$135</definedName>
    <definedName name="_xlnm.Print_Area" localSheetId="12">' 01.07.2022 г  '!$A$1:$K$135</definedName>
    <definedName name="_xlnm.Print_Area" localSheetId="16">' 01.08.2022 г'!$A$1:$K$135</definedName>
    <definedName name="_xlnm.Print_Area" localSheetId="17">' 01.09.2022 г '!$A$1:$K$135</definedName>
    <definedName name="_xlnm.Print_Area" localSheetId="19">' 01.10.2022 г '!$A$1:$K$136</definedName>
    <definedName name="_xlnm.Print_Area" localSheetId="23">' 01.11.2022 г  '!$A$1:$K$137</definedName>
    <definedName name="_xlnm.Print_Area" localSheetId="25">' 01.12.2022 г  '!$A$1:$K$137</definedName>
    <definedName name="_xlnm.Print_Area" localSheetId="26">'1 кв.2022 к 2021'!$A$2:$M$140</definedName>
    <definedName name="_xlnm.Print_Area" localSheetId="27">'1 полуг.2022 к 2021'!$A$2:$M$140</definedName>
    <definedName name="_xlnm.Print_Area" localSheetId="29">'2022 к 2021 '!$A$2:$M$140</definedName>
    <definedName name="_xlnm.Print_Area" localSheetId="2">'2022 к 2021 на 01.02.22 '!$A$1:$K$132</definedName>
    <definedName name="_xlnm.Print_Area" localSheetId="4">'2022 к 2021 на 01.03.22 '!$A$1:$K$132</definedName>
    <definedName name="_xlnm.Print_Area" localSheetId="6">'2022 к 2021 на 01.04.22 '!$A$1:$K$132</definedName>
    <definedName name="_xlnm.Print_Area" localSheetId="8">'2022 к 2021 на 01.05.22 '!$A$1:$K$132</definedName>
    <definedName name="_xlnm.Print_Area" localSheetId="10">'2022 к 2021 на 01.06.22  '!$A$1:$K$136</definedName>
    <definedName name="_xlnm.Print_Area" localSheetId="13">'2022 к 2021 на 01.07.22  '!$A$1:$K$136</definedName>
    <definedName name="_xlnm.Print_Area" localSheetId="18">'2022 к 2021 на 01.09.22  '!$A$1:$K$137</definedName>
    <definedName name="_xlnm.Print_Area" localSheetId="20">'2022 к 2021 на 01.10.22  '!$A$1:$K$138</definedName>
    <definedName name="_xlnm.Print_Area" localSheetId="24">'2022 к 2021 на 01.11.22 '!$A$1:$K$139</definedName>
    <definedName name="_xlnm.Print_Area" localSheetId="11">'22.06.2022 г '!$A$1:$K$135</definedName>
    <definedName name="_xlnm.Print_Area" localSheetId="28">'9 мес.2022 к 2021 '!$A$2:$M$140</definedName>
    <definedName name="_xlnm.Print_Area" localSheetId="15">ожид.посел.!$A$1:$L$135</definedName>
    <definedName name="_xlnm.Print_Area" localSheetId="22">ожид.поселений!$A$1:$M$136</definedName>
    <definedName name="_xlnm.Print_Area" localSheetId="14">ожидаемое!$A$1:$L$135</definedName>
    <definedName name="_xlnm.Print_Area" localSheetId="21">'ожидаемое район на 01.10'!$A$1:$M$136</definedName>
    <definedName name="_xlnm.Print_Area" localSheetId="0">'План на 2022г'!$A$1:$D$129</definedName>
  </definedNames>
  <calcPr calcId="124519"/>
  <fileRecoveryPr autoRecover="0"/>
</workbook>
</file>

<file path=xl/calcChain.xml><?xml version="1.0" encoding="utf-8"?>
<calcChain xmlns="http://schemas.openxmlformats.org/spreadsheetml/2006/main">
  <c r="M135" i="386"/>
  <c r="L135"/>
  <c r="J135"/>
  <c r="I135"/>
  <c r="F135"/>
  <c r="L134"/>
  <c r="J134"/>
  <c r="M134" s="1"/>
  <c r="I134"/>
  <c r="F134"/>
  <c r="M133"/>
  <c r="I133"/>
  <c r="F133"/>
  <c r="L132"/>
  <c r="K132"/>
  <c r="J132"/>
  <c r="M132" s="1"/>
  <c r="H132"/>
  <c r="G132"/>
  <c r="I132" s="1"/>
  <c r="I131" s="1"/>
  <c r="I130" s="1"/>
  <c r="F132"/>
  <c r="E132"/>
  <c r="D132"/>
  <c r="K131"/>
  <c r="J131"/>
  <c r="M131" s="1"/>
  <c r="F131"/>
  <c r="L131" s="1"/>
  <c r="L130" s="1"/>
  <c r="K130"/>
  <c r="J130"/>
  <c r="M130" s="1"/>
  <c r="H130"/>
  <c r="G130"/>
  <c r="F130"/>
  <c r="E130"/>
  <c r="D130"/>
  <c r="L129"/>
  <c r="M129" s="1"/>
  <c r="J129"/>
  <c r="I129"/>
  <c r="F129"/>
  <c r="M128"/>
  <c r="L128"/>
  <c r="J128"/>
  <c r="I128"/>
  <c r="F128"/>
  <c r="L127"/>
  <c r="L126" s="1"/>
  <c r="J127"/>
  <c r="M127" s="1"/>
  <c r="I127"/>
  <c r="F127"/>
  <c r="K126"/>
  <c r="H126"/>
  <c r="G126"/>
  <c r="I126" s="1"/>
  <c r="E126"/>
  <c r="D126"/>
  <c r="F126" s="1"/>
  <c r="L125"/>
  <c r="J125"/>
  <c r="I125"/>
  <c r="F125"/>
  <c r="M124"/>
  <c r="L124"/>
  <c r="J124"/>
  <c r="I124"/>
  <c r="F124"/>
  <c r="L123"/>
  <c r="J123"/>
  <c r="M123" s="1"/>
  <c r="I123"/>
  <c r="F123"/>
  <c r="L122"/>
  <c r="J122"/>
  <c r="M122" s="1"/>
  <c r="I122"/>
  <c r="F122"/>
  <c r="M121"/>
  <c r="L121"/>
  <c r="J121"/>
  <c r="I121"/>
  <c r="F121"/>
  <c r="M120"/>
  <c r="J120"/>
  <c r="I120"/>
  <c r="H120"/>
  <c r="L120" s="1"/>
  <c r="G120"/>
  <c r="F120"/>
  <c r="D120"/>
  <c r="M119"/>
  <c r="L119"/>
  <c r="J119"/>
  <c r="I119"/>
  <c r="F119"/>
  <c r="L118"/>
  <c r="J118"/>
  <c r="M118" s="1"/>
  <c r="I118"/>
  <c r="F118"/>
  <c r="L117"/>
  <c r="J117"/>
  <c r="M117" s="1"/>
  <c r="I117"/>
  <c r="F117"/>
  <c r="L116"/>
  <c r="K116"/>
  <c r="I116"/>
  <c r="H116"/>
  <c r="G116"/>
  <c r="E116"/>
  <c r="D116"/>
  <c r="F116" s="1"/>
  <c r="L115"/>
  <c r="J115"/>
  <c r="M115" s="1"/>
  <c r="I115"/>
  <c r="F115"/>
  <c r="L114"/>
  <c r="J114"/>
  <c r="M114" s="1"/>
  <c r="I114"/>
  <c r="F114"/>
  <c r="L113"/>
  <c r="M113" s="1"/>
  <c r="J113"/>
  <c r="I113"/>
  <c r="F113"/>
  <c r="M112"/>
  <c r="L112"/>
  <c r="J112"/>
  <c r="I112"/>
  <c r="F112"/>
  <c r="L111"/>
  <c r="M111" s="1"/>
  <c r="I111"/>
  <c r="F111"/>
  <c r="K110"/>
  <c r="J110"/>
  <c r="G110"/>
  <c r="I110" s="1"/>
  <c r="E110"/>
  <c r="F110" s="1"/>
  <c r="D110"/>
  <c r="M109"/>
  <c r="J109"/>
  <c r="I109"/>
  <c r="F109"/>
  <c r="L108"/>
  <c r="J108"/>
  <c r="M108" s="1"/>
  <c r="I108"/>
  <c r="F108"/>
  <c r="M107"/>
  <c r="L107"/>
  <c r="L105" s="1"/>
  <c r="J107"/>
  <c r="I107"/>
  <c r="F107"/>
  <c r="M106"/>
  <c r="L106"/>
  <c r="J106"/>
  <c r="J105" s="1"/>
  <c r="M105" s="1"/>
  <c r="I106"/>
  <c r="F106"/>
  <c r="I105"/>
  <c r="H105"/>
  <c r="G105"/>
  <c r="F105"/>
  <c r="E105"/>
  <c r="D105"/>
  <c r="L104"/>
  <c r="J104"/>
  <c r="M104" s="1"/>
  <c r="I104"/>
  <c r="F104"/>
  <c r="M103"/>
  <c r="L103"/>
  <c r="L101" s="1"/>
  <c r="J103"/>
  <c r="I103"/>
  <c r="F103"/>
  <c r="M102"/>
  <c r="L102"/>
  <c r="J102"/>
  <c r="I102"/>
  <c r="F102"/>
  <c r="K101"/>
  <c r="J101"/>
  <c r="H101"/>
  <c r="G101"/>
  <c r="I101" s="1"/>
  <c r="F101"/>
  <c r="E101"/>
  <c r="D101"/>
  <c r="L100"/>
  <c r="M100" s="1"/>
  <c r="J100"/>
  <c r="I100"/>
  <c r="F100"/>
  <c r="M99"/>
  <c r="L99"/>
  <c r="J99"/>
  <c r="I99"/>
  <c r="F99"/>
  <c r="L98"/>
  <c r="J98"/>
  <c r="M98" s="1"/>
  <c r="I98"/>
  <c r="F98"/>
  <c r="L97"/>
  <c r="J97"/>
  <c r="M97" s="1"/>
  <c r="I97"/>
  <c r="F97"/>
  <c r="L96"/>
  <c r="M96" s="1"/>
  <c r="J96"/>
  <c r="I96"/>
  <c r="F96"/>
  <c r="M95"/>
  <c r="L95"/>
  <c r="J95"/>
  <c r="I95"/>
  <c r="F95"/>
  <c r="L94"/>
  <c r="L92" s="1"/>
  <c r="J94"/>
  <c r="M94" s="1"/>
  <c r="I94"/>
  <c r="F94"/>
  <c r="M93"/>
  <c r="L93"/>
  <c r="I93"/>
  <c r="F93"/>
  <c r="K92"/>
  <c r="H92"/>
  <c r="G92"/>
  <c r="I92" s="1"/>
  <c r="E92"/>
  <c r="D92"/>
  <c r="F92" s="1"/>
  <c r="M90"/>
  <c r="I90"/>
  <c r="E90"/>
  <c r="D90"/>
  <c r="F90" s="1"/>
  <c r="L89"/>
  <c r="L87" s="1"/>
  <c r="J89"/>
  <c r="M89" s="1"/>
  <c r="I89"/>
  <c r="F89"/>
  <c r="K87"/>
  <c r="H87"/>
  <c r="G87"/>
  <c r="I87" s="1"/>
  <c r="E87"/>
  <c r="D87"/>
  <c r="F87" s="1"/>
  <c r="M86"/>
  <c r="L86"/>
  <c r="J86"/>
  <c r="I86"/>
  <c r="F86"/>
  <c r="L85"/>
  <c r="M85" s="1"/>
  <c r="I85"/>
  <c r="F85"/>
  <c r="L84"/>
  <c r="J84"/>
  <c r="M84" s="1"/>
  <c r="I84"/>
  <c r="F84"/>
  <c r="L83"/>
  <c r="J83"/>
  <c r="J81" s="1"/>
  <c r="I83"/>
  <c r="F83"/>
  <c r="L82"/>
  <c r="L81" s="1"/>
  <c r="J82"/>
  <c r="I82"/>
  <c r="F82"/>
  <c r="K81"/>
  <c r="I81"/>
  <c r="H81"/>
  <c r="G81"/>
  <c r="E81"/>
  <c r="F81" s="1"/>
  <c r="D81"/>
  <c r="M80"/>
  <c r="L80"/>
  <c r="I80"/>
  <c r="F80"/>
  <c r="M79"/>
  <c r="L79"/>
  <c r="I79"/>
  <c r="F79"/>
  <c r="L78"/>
  <c r="J78"/>
  <c r="M78" s="1"/>
  <c r="I78"/>
  <c r="F78"/>
  <c r="M77"/>
  <c r="L77"/>
  <c r="J77"/>
  <c r="I77"/>
  <c r="F77"/>
  <c r="M76"/>
  <c r="L76"/>
  <c r="J76"/>
  <c r="I76"/>
  <c r="F76"/>
  <c r="L75"/>
  <c r="J75"/>
  <c r="M75" s="1"/>
  <c r="I75"/>
  <c r="F75"/>
  <c r="L74"/>
  <c r="J74"/>
  <c r="M74" s="1"/>
  <c r="I74"/>
  <c r="F74"/>
  <c r="L73"/>
  <c r="K73"/>
  <c r="H73"/>
  <c r="I73" s="1"/>
  <c r="G73"/>
  <c r="E73"/>
  <c r="D73"/>
  <c r="F73" s="1"/>
  <c r="L72"/>
  <c r="J72"/>
  <c r="M72" s="1"/>
  <c r="I72"/>
  <c r="F72"/>
  <c r="L71"/>
  <c r="J71"/>
  <c r="M71" s="1"/>
  <c r="I71"/>
  <c r="F71"/>
  <c r="L70"/>
  <c r="J70"/>
  <c r="I70"/>
  <c r="L69"/>
  <c r="J69"/>
  <c r="J67" s="1"/>
  <c r="M67" s="1"/>
  <c r="I69"/>
  <c r="F69"/>
  <c r="L68"/>
  <c r="L67" s="1"/>
  <c r="J68"/>
  <c r="I68"/>
  <c r="F68"/>
  <c r="K67"/>
  <c r="I67"/>
  <c r="H67"/>
  <c r="G67"/>
  <c r="E67"/>
  <c r="F67" s="1"/>
  <c r="D67"/>
  <c r="L66"/>
  <c r="J66"/>
  <c r="M66" s="1"/>
  <c r="I66"/>
  <c r="F66"/>
  <c r="L65"/>
  <c r="M65" s="1"/>
  <c r="I65"/>
  <c r="F65"/>
  <c r="L64"/>
  <c r="K64"/>
  <c r="J64"/>
  <c r="M64" s="1"/>
  <c r="H64"/>
  <c r="I64" s="1"/>
  <c r="G64"/>
  <c r="E64"/>
  <c r="D64"/>
  <c r="F64" s="1"/>
  <c r="L63"/>
  <c r="J63"/>
  <c r="M63" s="1"/>
  <c r="I63"/>
  <c r="F63"/>
  <c r="M62"/>
  <c r="L62"/>
  <c r="I62"/>
  <c r="F62"/>
  <c r="L61"/>
  <c r="J61"/>
  <c r="M61" s="1"/>
  <c r="I61"/>
  <c r="F61"/>
  <c r="L60"/>
  <c r="L56" s="1"/>
  <c r="J60"/>
  <c r="M60" s="1"/>
  <c r="I60"/>
  <c r="F60"/>
  <c r="M59"/>
  <c r="L59"/>
  <c r="I59"/>
  <c r="F59"/>
  <c r="M58"/>
  <c r="L58"/>
  <c r="I58"/>
  <c r="F58"/>
  <c r="M57"/>
  <c r="L57"/>
  <c r="J57"/>
  <c r="I57"/>
  <c r="F57"/>
  <c r="K56"/>
  <c r="K136" s="1"/>
  <c r="J56"/>
  <c r="H56"/>
  <c r="H136" s="1"/>
  <c r="G56"/>
  <c r="I56" s="1"/>
  <c r="F56"/>
  <c r="E56"/>
  <c r="E136" s="1"/>
  <c r="D56"/>
  <c r="D136" s="1"/>
  <c r="L51"/>
  <c r="M51" s="1"/>
  <c r="J51"/>
  <c r="F51"/>
  <c r="L50"/>
  <c r="J50"/>
  <c r="L49"/>
  <c r="M49" s="1"/>
  <c r="J49"/>
  <c r="F49"/>
  <c r="L48"/>
  <c r="M48" s="1"/>
  <c r="J48"/>
  <c r="I48"/>
  <c r="F48"/>
  <c r="M47"/>
  <c r="L47"/>
  <c r="J47"/>
  <c r="F47"/>
  <c r="M46"/>
  <c r="L46"/>
  <c r="J46"/>
  <c r="F46"/>
  <c r="M45"/>
  <c r="L45"/>
  <c r="J45"/>
  <c r="I45"/>
  <c r="M44"/>
  <c r="L44"/>
  <c r="J44"/>
  <c r="I44"/>
  <c r="M42"/>
  <c r="L42"/>
  <c r="J42"/>
  <c r="I42"/>
  <c r="F42"/>
  <c r="L41"/>
  <c r="M41" s="1"/>
  <c r="J41"/>
  <c r="I41"/>
  <c r="L40"/>
  <c r="M40" s="1"/>
  <c r="J40"/>
  <c r="I40"/>
  <c r="L39"/>
  <c r="M39" s="1"/>
  <c r="J39"/>
  <c r="I39"/>
  <c r="F39"/>
  <c r="L38"/>
  <c r="J38"/>
  <c r="M38" s="1"/>
  <c r="F38"/>
  <c r="L37"/>
  <c r="J37"/>
  <c r="M37" s="1"/>
  <c r="F37"/>
  <c r="L36"/>
  <c r="J36"/>
  <c r="M36" s="1"/>
  <c r="I36"/>
  <c r="L34"/>
  <c r="J34"/>
  <c r="L33"/>
  <c r="M33" s="1"/>
  <c r="J33"/>
  <c r="I33"/>
  <c r="F33"/>
  <c r="L32"/>
  <c r="J32"/>
  <c r="L31"/>
  <c r="J31"/>
  <c r="L30"/>
  <c r="J30"/>
  <c r="M30" s="1"/>
  <c r="I30"/>
  <c r="F30"/>
  <c r="L29"/>
  <c r="M29" s="1"/>
  <c r="J29"/>
  <c r="I29"/>
  <c r="F29"/>
  <c r="M28"/>
  <c r="L28"/>
  <c r="J28"/>
  <c r="F28"/>
  <c r="M27"/>
  <c r="L27"/>
  <c r="J27"/>
  <c r="F27"/>
  <c r="M26"/>
  <c r="L26"/>
  <c r="J26"/>
  <c r="I26"/>
  <c r="F26"/>
  <c r="L25"/>
  <c r="M25" s="1"/>
  <c r="J25"/>
  <c r="F25"/>
  <c r="L24"/>
  <c r="J24"/>
  <c r="L23"/>
  <c r="M23" s="1"/>
  <c r="J23"/>
  <c r="I23"/>
  <c r="F23"/>
  <c r="M22"/>
  <c r="L22"/>
  <c r="J22"/>
  <c r="I22"/>
  <c r="F22"/>
  <c r="I21"/>
  <c r="H21"/>
  <c r="G21"/>
  <c r="G35" s="1"/>
  <c r="G52" s="1"/>
  <c r="E21"/>
  <c r="E35" s="1"/>
  <c r="D21"/>
  <c r="J21" s="1"/>
  <c r="C21"/>
  <c r="L20"/>
  <c r="J20"/>
  <c r="L19"/>
  <c r="M19" s="1"/>
  <c r="J19"/>
  <c r="F19"/>
  <c r="L18"/>
  <c r="M18" s="1"/>
  <c r="J18"/>
  <c r="I18"/>
  <c r="L17"/>
  <c r="M17" s="1"/>
  <c r="J17"/>
  <c r="I17"/>
  <c r="L16"/>
  <c r="M16" s="1"/>
  <c r="J16"/>
  <c r="F16"/>
  <c r="L15"/>
  <c r="M15" s="1"/>
  <c r="J15"/>
  <c r="I15"/>
  <c r="F15"/>
  <c r="L14"/>
  <c r="J14"/>
  <c r="M14" s="1"/>
  <c r="F14"/>
  <c r="L13"/>
  <c r="J13"/>
  <c r="M12"/>
  <c r="L12"/>
  <c r="J12"/>
  <c r="I12"/>
  <c r="F12"/>
  <c r="L11"/>
  <c r="M11" s="1"/>
  <c r="J11"/>
  <c r="I11"/>
  <c r="F11"/>
  <c r="J10"/>
  <c r="H10"/>
  <c r="I10" s="1"/>
  <c r="G10"/>
  <c r="F10"/>
  <c r="E10"/>
  <c r="L10" s="1"/>
  <c r="M10" s="1"/>
  <c r="D10"/>
  <c r="D35" s="1"/>
  <c r="C10"/>
  <c r="L135" i="385"/>
  <c r="J135"/>
  <c r="M135" s="1"/>
  <c r="I135"/>
  <c r="F135"/>
  <c r="L134"/>
  <c r="J134"/>
  <c r="M134" s="1"/>
  <c r="I134"/>
  <c r="F134"/>
  <c r="M133"/>
  <c r="I133"/>
  <c r="F133"/>
  <c r="L132"/>
  <c r="K132"/>
  <c r="H132"/>
  <c r="G132"/>
  <c r="I132" s="1"/>
  <c r="I131" s="1"/>
  <c r="I130" s="1"/>
  <c r="F132"/>
  <c r="E132"/>
  <c r="D132"/>
  <c r="M131"/>
  <c r="K131"/>
  <c r="J131"/>
  <c r="F131"/>
  <c r="L131" s="1"/>
  <c r="L130" s="1"/>
  <c r="K130"/>
  <c r="J130"/>
  <c r="M130" s="1"/>
  <c r="H130"/>
  <c r="G130"/>
  <c r="F130"/>
  <c r="E130"/>
  <c r="D130"/>
  <c r="M129"/>
  <c r="L129"/>
  <c r="J129"/>
  <c r="I129"/>
  <c r="F129"/>
  <c r="M128"/>
  <c r="L128"/>
  <c r="J128"/>
  <c r="I128"/>
  <c r="F128"/>
  <c r="L127"/>
  <c r="J127"/>
  <c r="M127" s="1"/>
  <c r="I127"/>
  <c r="F127"/>
  <c r="L126"/>
  <c r="K126"/>
  <c r="H126"/>
  <c r="G126"/>
  <c r="I126" s="1"/>
  <c r="E126"/>
  <c r="D126"/>
  <c r="F126" s="1"/>
  <c r="L125"/>
  <c r="J125"/>
  <c r="I125"/>
  <c r="F125"/>
  <c r="M124"/>
  <c r="L124"/>
  <c r="J124"/>
  <c r="I124"/>
  <c r="F124"/>
  <c r="L123"/>
  <c r="J123"/>
  <c r="M123" s="1"/>
  <c r="I123"/>
  <c r="F123"/>
  <c r="L122"/>
  <c r="J122"/>
  <c r="M122" s="1"/>
  <c r="I122"/>
  <c r="F122"/>
  <c r="M121"/>
  <c r="L121"/>
  <c r="J121"/>
  <c r="I121"/>
  <c r="F121"/>
  <c r="I120"/>
  <c r="H120"/>
  <c r="L120" s="1"/>
  <c r="G120"/>
  <c r="D120"/>
  <c r="J120" s="1"/>
  <c r="M120" s="1"/>
  <c r="M119"/>
  <c r="L119"/>
  <c r="J119"/>
  <c r="I119"/>
  <c r="F119"/>
  <c r="L118"/>
  <c r="J118"/>
  <c r="M118" s="1"/>
  <c r="I118"/>
  <c r="F118"/>
  <c r="L117"/>
  <c r="J117"/>
  <c r="M117" s="1"/>
  <c r="I117"/>
  <c r="F117"/>
  <c r="L116"/>
  <c r="K116"/>
  <c r="I116"/>
  <c r="H116"/>
  <c r="G116"/>
  <c r="E116"/>
  <c r="D116"/>
  <c r="F116" s="1"/>
  <c r="L115"/>
  <c r="J115"/>
  <c r="M115" s="1"/>
  <c r="I115"/>
  <c r="F115"/>
  <c r="L114"/>
  <c r="J114"/>
  <c r="M114" s="1"/>
  <c r="I114"/>
  <c r="F114"/>
  <c r="L113"/>
  <c r="M113" s="1"/>
  <c r="J113"/>
  <c r="I113"/>
  <c r="F113"/>
  <c r="M112"/>
  <c r="L112"/>
  <c r="L110" s="1"/>
  <c r="J112"/>
  <c r="I112"/>
  <c r="F112"/>
  <c r="M111"/>
  <c r="L111"/>
  <c r="I111"/>
  <c r="F111"/>
  <c r="K110"/>
  <c r="J110"/>
  <c r="M110" s="1"/>
  <c r="I110"/>
  <c r="G110"/>
  <c r="E110"/>
  <c r="F110" s="1"/>
  <c r="D110"/>
  <c r="J109"/>
  <c r="M109" s="1"/>
  <c r="I109"/>
  <c r="F109"/>
  <c r="L108"/>
  <c r="J108"/>
  <c r="J105" s="1"/>
  <c r="M105" s="1"/>
  <c r="I108"/>
  <c r="F108"/>
  <c r="M107"/>
  <c r="L107"/>
  <c r="L105" s="1"/>
  <c r="J107"/>
  <c r="I107"/>
  <c r="F107"/>
  <c r="M106"/>
  <c r="L106"/>
  <c r="J106"/>
  <c r="I106"/>
  <c r="F106"/>
  <c r="I105"/>
  <c r="H105"/>
  <c r="G105"/>
  <c r="F105"/>
  <c r="E105"/>
  <c r="D105"/>
  <c r="L104"/>
  <c r="J104"/>
  <c r="M104" s="1"/>
  <c r="I104"/>
  <c r="F104"/>
  <c r="M103"/>
  <c r="L103"/>
  <c r="L101" s="1"/>
  <c r="J103"/>
  <c r="I103"/>
  <c r="F103"/>
  <c r="M102"/>
  <c r="L102"/>
  <c r="J102"/>
  <c r="I102"/>
  <c r="F102"/>
  <c r="K101"/>
  <c r="J101"/>
  <c r="H101"/>
  <c r="G101"/>
  <c r="I101" s="1"/>
  <c r="F101"/>
  <c r="E101"/>
  <c r="D101"/>
  <c r="L100"/>
  <c r="M100" s="1"/>
  <c r="J100"/>
  <c r="I100"/>
  <c r="F100"/>
  <c r="M99"/>
  <c r="L99"/>
  <c r="J99"/>
  <c r="I99"/>
  <c r="F99"/>
  <c r="L98"/>
  <c r="J98"/>
  <c r="M98" s="1"/>
  <c r="I98"/>
  <c r="F98"/>
  <c r="L97"/>
  <c r="J97"/>
  <c r="M97" s="1"/>
  <c r="I97"/>
  <c r="F97"/>
  <c r="L96"/>
  <c r="M96" s="1"/>
  <c r="J96"/>
  <c r="I96"/>
  <c r="F96"/>
  <c r="M95"/>
  <c r="L95"/>
  <c r="J95"/>
  <c r="I95"/>
  <c r="F95"/>
  <c r="L94"/>
  <c r="J94"/>
  <c r="M94" s="1"/>
  <c r="I94"/>
  <c r="F94"/>
  <c r="L93"/>
  <c r="M93" s="1"/>
  <c r="I93"/>
  <c r="F93"/>
  <c r="L92"/>
  <c r="K92"/>
  <c r="H92"/>
  <c r="G92"/>
  <c r="I92" s="1"/>
  <c r="E92"/>
  <c r="D92"/>
  <c r="F92" s="1"/>
  <c r="M90"/>
  <c r="I90"/>
  <c r="E90"/>
  <c r="D90"/>
  <c r="F90" s="1"/>
  <c r="L89"/>
  <c r="J89"/>
  <c r="M89" s="1"/>
  <c r="I89"/>
  <c r="F89"/>
  <c r="L87"/>
  <c r="K87"/>
  <c r="H87"/>
  <c r="G87"/>
  <c r="I87" s="1"/>
  <c r="E87"/>
  <c r="D87"/>
  <c r="F87" s="1"/>
  <c r="M86"/>
  <c r="L86"/>
  <c r="J86"/>
  <c r="I86"/>
  <c r="F86"/>
  <c r="L85"/>
  <c r="M85" s="1"/>
  <c r="I85"/>
  <c r="F85"/>
  <c r="L84"/>
  <c r="J84"/>
  <c r="M84" s="1"/>
  <c r="I84"/>
  <c r="F84"/>
  <c r="L83"/>
  <c r="J83"/>
  <c r="J81" s="1"/>
  <c r="M81" s="1"/>
  <c r="I83"/>
  <c r="F83"/>
  <c r="L82"/>
  <c r="L81" s="1"/>
  <c r="J82"/>
  <c r="I82"/>
  <c r="F82"/>
  <c r="K81"/>
  <c r="I81"/>
  <c r="H81"/>
  <c r="G81"/>
  <c r="E81"/>
  <c r="F81" s="1"/>
  <c r="D81"/>
  <c r="L80"/>
  <c r="M80" s="1"/>
  <c r="I80"/>
  <c r="F80"/>
  <c r="L79"/>
  <c r="M79" s="1"/>
  <c r="I79"/>
  <c r="F79"/>
  <c r="L78"/>
  <c r="J78"/>
  <c r="M78" s="1"/>
  <c r="I78"/>
  <c r="F78"/>
  <c r="M77"/>
  <c r="L77"/>
  <c r="J77"/>
  <c r="I77"/>
  <c r="F77"/>
  <c r="M76"/>
  <c r="L76"/>
  <c r="J76"/>
  <c r="I76"/>
  <c r="F76"/>
  <c r="L75"/>
  <c r="J75"/>
  <c r="M75" s="1"/>
  <c r="I75"/>
  <c r="F75"/>
  <c r="L74"/>
  <c r="J74"/>
  <c r="M74" s="1"/>
  <c r="I74"/>
  <c r="F74"/>
  <c r="L73"/>
  <c r="K73"/>
  <c r="H73"/>
  <c r="I73" s="1"/>
  <c r="G73"/>
  <c r="E73"/>
  <c r="D73"/>
  <c r="F73" s="1"/>
  <c r="L72"/>
  <c r="J72"/>
  <c r="M72" s="1"/>
  <c r="I72"/>
  <c r="F72"/>
  <c r="L71"/>
  <c r="J71"/>
  <c r="M71" s="1"/>
  <c r="I71"/>
  <c r="F71"/>
  <c r="L70"/>
  <c r="J70"/>
  <c r="I70"/>
  <c r="L69"/>
  <c r="J69"/>
  <c r="J67" s="1"/>
  <c r="I69"/>
  <c r="F69"/>
  <c r="L68"/>
  <c r="L67" s="1"/>
  <c r="J68"/>
  <c r="I68"/>
  <c r="F68"/>
  <c r="K67"/>
  <c r="I67"/>
  <c r="H67"/>
  <c r="G67"/>
  <c r="E67"/>
  <c r="F67" s="1"/>
  <c r="D67"/>
  <c r="L66"/>
  <c r="J66"/>
  <c r="M66" s="1"/>
  <c r="I66"/>
  <c r="F66"/>
  <c r="L65"/>
  <c r="M65" s="1"/>
  <c r="I65"/>
  <c r="F65"/>
  <c r="L64"/>
  <c r="M64" s="1"/>
  <c r="K64"/>
  <c r="J64"/>
  <c r="H64"/>
  <c r="I64" s="1"/>
  <c r="G64"/>
  <c r="E64"/>
  <c r="D64"/>
  <c r="F64" s="1"/>
  <c r="L63"/>
  <c r="J63"/>
  <c r="M63" s="1"/>
  <c r="I63"/>
  <c r="F63"/>
  <c r="M62"/>
  <c r="L62"/>
  <c r="I62"/>
  <c r="F62"/>
  <c r="L61"/>
  <c r="J61"/>
  <c r="M61" s="1"/>
  <c r="I61"/>
  <c r="F61"/>
  <c r="M60"/>
  <c r="L60"/>
  <c r="L56" s="1"/>
  <c r="J60"/>
  <c r="I60"/>
  <c r="F60"/>
  <c r="M59"/>
  <c r="L59"/>
  <c r="I59"/>
  <c r="F59"/>
  <c r="M58"/>
  <c r="L58"/>
  <c r="I58"/>
  <c r="F58"/>
  <c r="M57"/>
  <c r="L57"/>
  <c r="J57"/>
  <c r="I57"/>
  <c r="F57"/>
  <c r="K56"/>
  <c r="K136" s="1"/>
  <c r="J56"/>
  <c r="H56"/>
  <c r="H136" s="1"/>
  <c r="G56"/>
  <c r="I56" s="1"/>
  <c r="F56"/>
  <c r="E56"/>
  <c r="E136" s="1"/>
  <c r="D56"/>
  <c r="D136" s="1"/>
  <c r="L51"/>
  <c r="J51"/>
  <c r="F51"/>
  <c r="L50"/>
  <c r="J50"/>
  <c r="L49"/>
  <c r="J49"/>
  <c r="F49"/>
  <c r="L48"/>
  <c r="J48"/>
  <c r="I48"/>
  <c r="F48"/>
  <c r="L47"/>
  <c r="J47"/>
  <c r="F47"/>
  <c r="L46"/>
  <c r="J46"/>
  <c r="F46"/>
  <c r="L45"/>
  <c r="M45" s="1"/>
  <c r="J45"/>
  <c r="I45"/>
  <c r="L44"/>
  <c r="J44"/>
  <c r="I44"/>
  <c r="L42"/>
  <c r="J42"/>
  <c r="I42"/>
  <c r="F42"/>
  <c r="L41"/>
  <c r="M41" s="1"/>
  <c r="J41"/>
  <c r="I41"/>
  <c r="L40"/>
  <c r="M40" s="1"/>
  <c r="J40"/>
  <c r="I40"/>
  <c r="L39"/>
  <c r="M39" s="1"/>
  <c r="J39"/>
  <c r="I39"/>
  <c r="F39"/>
  <c r="L38"/>
  <c r="J38"/>
  <c r="F38"/>
  <c r="L37"/>
  <c r="J37"/>
  <c r="F37"/>
  <c r="L36"/>
  <c r="J36"/>
  <c r="I36"/>
  <c r="L34"/>
  <c r="J34"/>
  <c r="L33"/>
  <c r="M33" s="1"/>
  <c r="J33"/>
  <c r="I33"/>
  <c r="F33"/>
  <c r="L32"/>
  <c r="J32"/>
  <c r="L31"/>
  <c r="J31"/>
  <c r="L30"/>
  <c r="J30"/>
  <c r="M30" s="1"/>
  <c r="I30"/>
  <c r="F30"/>
  <c r="L29"/>
  <c r="J29"/>
  <c r="I29"/>
  <c r="F29"/>
  <c r="L28"/>
  <c r="J28"/>
  <c r="F28"/>
  <c r="L27"/>
  <c r="J27"/>
  <c r="F27"/>
  <c r="L26"/>
  <c r="J26"/>
  <c r="I26"/>
  <c r="F26"/>
  <c r="L25"/>
  <c r="J25"/>
  <c r="F25"/>
  <c r="L24"/>
  <c r="J24"/>
  <c r="L23"/>
  <c r="J23"/>
  <c r="I23"/>
  <c r="F23"/>
  <c r="L22"/>
  <c r="J22"/>
  <c r="I22"/>
  <c r="F22"/>
  <c r="H21"/>
  <c r="H35" s="1"/>
  <c r="G21"/>
  <c r="G35" s="1"/>
  <c r="G52" s="1"/>
  <c r="E21"/>
  <c r="D21"/>
  <c r="J21" s="1"/>
  <c r="L20"/>
  <c r="J20"/>
  <c r="L19"/>
  <c r="J19"/>
  <c r="F19"/>
  <c r="L18"/>
  <c r="J18"/>
  <c r="I18"/>
  <c r="L17"/>
  <c r="J17"/>
  <c r="I17"/>
  <c r="L16"/>
  <c r="J16"/>
  <c r="F16"/>
  <c r="L15"/>
  <c r="J15"/>
  <c r="I15"/>
  <c r="F15"/>
  <c r="L14"/>
  <c r="J14"/>
  <c r="F14"/>
  <c r="L13"/>
  <c r="J13"/>
  <c r="L12"/>
  <c r="J12"/>
  <c r="I12"/>
  <c r="F12"/>
  <c r="L11"/>
  <c r="J11"/>
  <c r="I11"/>
  <c r="F11"/>
  <c r="H10"/>
  <c r="I10" s="1"/>
  <c r="G10"/>
  <c r="E10"/>
  <c r="D10"/>
  <c r="J10" s="1"/>
  <c r="C10"/>
  <c r="C35" s="1"/>
  <c r="C52" s="1"/>
  <c r="L135" i="384"/>
  <c r="J135"/>
  <c r="M135" s="1"/>
  <c r="I135"/>
  <c r="F135"/>
  <c r="M134"/>
  <c r="L134"/>
  <c r="J134"/>
  <c r="I134"/>
  <c r="F134"/>
  <c r="M133"/>
  <c r="I133"/>
  <c r="F133"/>
  <c r="L132"/>
  <c r="K132"/>
  <c r="J132"/>
  <c r="M132" s="1"/>
  <c r="I132"/>
  <c r="I131" s="1"/>
  <c r="I130" s="1"/>
  <c r="H132"/>
  <c r="G132"/>
  <c r="F132"/>
  <c r="E132"/>
  <c r="D132"/>
  <c r="K131"/>
  <c r="K130" s="1"/>
  <c r="J131"/>
  <c r="M131" s="1"/>
  <c r="F131"/>
  <c r="L131" s="1"/>
  <c r="L130" s="1"/>
  <c r="J130"/>
  <c r="M130" s="1"/>
  <c r="H130"/>
  <c r="G130"/>
  <c r="F130"/>
  <c r="E130"/>
  <c r="D130"/>
  <c r="L129"/>
  <c r="J129"/>
  <c r="M129" s="1"/>
  <c r="I129"/>
  <c r="F129"/>
  <c r="M128"/>
  <c r="L128"/>
  <c r="L126" s="1"/>
  <c r="M126" s="1"/>
  <c r="J128"/>
  <c r="I128"/>
  <c r="F128"/>
  <c r="M127"/>
  <c r="L127"/>
  <c r="J127"/>
  <c r="I127"/>
  <c r="F127"/>
  <c r="K126"/>
  <c r="J126"/>
  <c r="H126"/>
  <c r="G126"/>
  <c r="I126" s="1"/>
  <c r="E126"/>
  <c r="F126" s="1"/>
  <c r="D126"/>
  <c r="L125"/>
  <c r="J125"/>
  <c r="I125"/>
  <c r="F125"/>
  <c r="M124"/>
  <c r="L124"/>
  <c r="J124"/>
  <c r="I124"/>
  <c r="F124"/>
  <c r="M123"/>
  <c r="L123"/>
  <c r="J123"/>
  <c r="I123"/>
  <c r="F123"/>
  <c r="L122"/>
  <c r="J122"/>
  <c r="M122" s="1"/>
  <c r="I122"/>
  <c r="F122"/>
  <c r="L121"/>
  <c r="J121"/>
  <c r="M121" s="1"/>
  <c r="I121"/>
  <c r="F121"/>
  <c r="M120"/>
  <c r="J120"/>
  <c r="I120"/>
  <c r="H120"/>
  <c r="L120" s="1"/>
  <c r="G120"/>
  <c r="F120"/>
  <c r="D120"/>
  <c r="M119"/>
  <c r="L119"/>
  <c r="J119"/>
  <c r="I119"/>
  <c r="F119"/>
  <c r="L118"/>
  <c r="J118"/>
  <c r="M118" s="1"/>
  <c r="I118"/>
  <c r="F118"/>
  <c r="L117"/>
  <c r="J117"/>
  <c r="M117" s="1"/>
  <c r="I117"/>
  <c r="F117"/>
  <c r="L116"/>
  <c r="K116"/>
  <c r="H116"/>
  <c r="G116"/>
  <c r="I116" s="1"/>
  <c r="E116"/>
  <c r="D116"/>
  <c r="F116" s="1"/>
  <c r="M115"/>
  <c r="L115"/>
  <c r="J115"/>
  <c r="I115"/>
  <c r="F115"/>
  <c r="L114"/>
  <c r="J114"/>
  <c r="M114" s="1"/>
  <c r="I114"/>
  <c r="F114"/>
  <c r="L113"/>
  <c r="J113"/>
  <c r="M113" s="1"/>
  <c r="I113"/>
  <c r="F113"/>
  <c r="L112"/>
  <c r="J112"/>
  <c r="M112" s="1"/>
  <c r="I112"/>
  <c r="F112"/>
  <c r="L111"/>
  <c r="M111" s="1"/>
  <c r="I111"/>
  <c r="F111"/>
  <c r="L110"/>
  <c r="K110"/>
  <c r="G110"/>
  <c r="I110" s="1"/>
  <c r="E110"/>
  <c r="D110"/>
  <c r="F110" s="1"/>
  <c r="M109"/>
  <c r="J109"/>
  <c r="I109"/>
  <c r="F109"/>
  <c r="M108"/>
  <c r="L108"/>
  <c r="J108"/>
  <c r="I108"/>
  <c r="F108"/>
  <c r="L107"/>
  <c r="J107"/>
  <c r="M107" s="1"/>
  <c r="I107"/>
  <c r="F107"/>
  <c r="L106"/>
  <c r="J106"/>
  <c r="M106" s="1"/>
  <c r="I106"/>
  <c r="F106"/>
  <c r="L105"/>
  <c r="H105"/>
  <c r="G105"/>
  <c r="I105" s="1"/>
  <c r="E105"/>
  <c r="D105"/>
  <c r="F105" s="1"/>
  <c r="M104"/>
  <c r="L104"/>
  <c r="J104"/>
  <c r="I104"/>
  <c r="F104"/>
  <c r="L103"/>
  <c r="J103"/>
  <c r="M103" s="1"/>
  <c r="I103"/>
  <c r="F103"/>
  <c r="L102"/>
  <c r="J102"/>
  <c r="M102" s="1"/>
  <c r="I102"/>
  <c r="F102"/>
  <c r="L101"/>
  <c r="K101"/>
  <c r="H101"/>
  <c r="I101" s="1"/>
  <c r="G101"/>
  <c r="E101"/>
  <c r="D101"/>
  <c r="F101" s="1"/>
  <c r="L100"/>
  <c r="J100"/>
  <c r="M100" s="1"/>
  <c r="I100"/>
  <c r="F100"/>
  <c r="L99"/>
  <c r="J99"/>
  <c r="M99" s="1"/>
  <c r="I99"/>
  <c r="F99"/>
  <c r="M98"/>
  <c r="L98"/>
  <c r="J98"/>
  <c r="I98"/>
  <c r="F98"/>
  <c r="M97"/>
  <c r="L97"/>
  <c r="J97"/>
  <c r="J92" s="1"/>
  <c r="I97"/>
  <c r="F97"/>
  <c r="L96"/>
  <c r="J96"/>
  <c r="M96" s="1"/>
  <c r="I96"/>
  <c r="F96"/>
  <c r="L95"/>
  <c r="J95"/>
  <c r="M95" s="1"/>
  <c r="I95"/>
  <c r="F95"/>
  <c r="L94"/>
  <c r="M94" s="1"/>
  <c r="J94"/>
  <c r="I94"/>
  <c r="F94"/>
  <c r="M93"/>
  <c r="L93"/>
  <c r="I93"/>
  <c r="F93"/>
  <c r="K92"/>
  <c r="I92"/>
  <c r="H92"/>
  <c r="G92"/>
  <c r="E92"/>
  <c r="F92" s="1"/>
  <c r="D92"/>
  <c r="M90"/>
  <c r="I90"/>
  <c r="F90"/>
  <c r="E90"/>
  <c r="D90"/>
  <c r="M89"/>
  <c r="L89"/>
  <c r="L87" s="1"/>
  <c r="J89"/>
  <c r="I89"/>
  <c r="F89"/>
  <c r="M87"/>
  <c r="K87"/>
  <c r="J87"/>
  <c r="I87"/>
  <c r="H87"/>
  <c r="G87"/>
  <c r="F87"/>
  <c r="E87"/>
  <c r="D87"/>
  <c r="L86"/>
  <c r="J86"/>
  <c r="M86" s="1"/>
  <c r="I86"/>
  <c r="F86"/>
  <c r="L85"/>
  <c r="M85" s="1"/>
  <c r="I85"/>
  <c r="F85"/>
  <c r="M84"/>
  <c r="L84"/>
  <c r="J84"/>
  <c r="I84"/>
  <c r="F84"/>
  <c r="M83"/>
  <c r="L83"/>
  <c r="J83"/>
  <c r="I83"/>
  <c r="F83"/>
  <c r="L82"/>
  <c r="L81" s="1"/>
  <c r="J82"/>
  <c r="M82" s="1"/>
  <c r="I82"/>
  <c r="F82"/>
  <c r="K81"/>
  <c r="H81"/>
  <c r="G81"/>
  <c r="I81" s="1"/>
  <c r="E81"/>
  <c r="D81"/>
  <c r="F81" s="1"/>
  <c r="M80"/>
  <c r="L80"/>
  <c r="I80"/>
  <c r="F80"/>
  <c r="M79"/>
  <c r="L79"/>
  <c r="I79"/>
  <c r="F79"/>
  <c r="M78"/>
  <c r="L78"/>
  <c r="J78"/>
  <c r="I78"/>
  <c r="F78"/>
  <c r="L77"/>
  <c r="J77"/>
  <c r="M77" s="1"/>
  <c r="I77"/>
  <c r="F77"/>
  <c r="L76"/>
  <c r="J76"/>
  <c r="M76" s="1"/>
  <c r="I76"/>
  <c r="F76"/>
  <c r="L75"/>
  <c r="M75" s="1"/>
  <c r="J75"/>
  <c r="I75"/>
  <c r="F75"/>
  <c r="M74"/>
  <c r="L74"/>
  <c r="J74"/>
  <c r="I74"/>
  <c r="F74"/>
  <c r="K73"/>
  <c r="J73"/>
  <c r="H73"/>
  <c r="G73"/>
  <c r="I73" s="1"/>
  <c r="F73"/>
  <c r="E73"/>
  <c r="D73"/>
  <c r="L72"/>
  <c r="M72" s="1"/>
  <c r="J72"/>
  <c r="I72"/>
  <c r="F72"/>
  <c r="M71"/>
  <c r="L71"/>
  <c r="J71"/>
  <c r="I71"/>
  <c r="F71"/>
  <c r="L70"/>
  <c r="J70"/>
  <c r="I70"/>
  <c r="M69"/>
  <c r="L69"/>
  <c r="J69"/>
  <c r="I69"/>
  <c r="F69"/>
  <c r="L68"/>
  <c r="L67" s="1"/>
  <c r="J68"/>
  <c r="M68" s="1"/>
  <c r="I68"/>
  <c r="F68"/>
  <c r="K67"/>
  <c r="H67"/>
  <c r="G67"/>
  <c r="I67" s="1"/>
  <c r="E67"/>
  <c r="D67"/>
  <c r="F67" s="1"/>
  <c r="M66"/>
  <c r="L66"/>
  <c r="J66"/>
  <c r="I66"/>
  <c r="F66"/>
  <c r="L65"/>
  <c r="M65" s="1"/>
  <c r="I65"/>
  <c r="F65"/>
  <c r="L64"/>
  <c r="K64"/>
  <c r="J64"/>
  <c r="M64" s="1"/>
  <c r="H64"/>
  <c r="G64"/>
  <c r="I64" s="1"/>
  <c r="F64"/>
  <c r="E64"/>
  <c r="D64"/>
  <c r="L63"/>
  <c r="M63" s="1"/>
  <c r="J63"/>
  <c r="I63"/>
  <c r="F63"/>
  <c r="M62"/>
  <c r="L62"/>
  <c r="I62"/>
  <c r="F62"/>
  <c r="M61"/>
  <c r="L61"/>
  <c r="J61"/>
  <c r="I61"/>
  <c r="F61"/>
  <c r="L60"/>
  <c r="J60"/>
  <c r="M60" s="1"/>
  <c r="I60"/>
  <c r="F60"/>
  <c r="M59"/>
  <c r="L59"/>
  <c r="I59"/>
  <c r="F59"/>
  <c r="M58"/>
  <c r="L58"/>
  <c r="I58"/>
  <c r="F58"/>
  <c r="L57"/>
  <c r="J57"/>
  <c r="M57" s="1"/>
  <c r="I57"/>
  <c r="F57"/>
  <c r="L56"/>
  <c r="K56"/>
  <c r="K136" s="1"/>
  <c r="H56"/>
  <c r="I56" s="1"/>
  <c r="G56"/>
  <c r="G136" s="1"/>
  <c r="E56"/>
  <c r="E136" s="1"/>
  <c r="D56"/>
  <c r="F56" s="1"/>
  <c r="L51"/>
  <c r="J51"/>
  <c r="F51"/>
  <c r="L50"/>
  <c r="J50"/>
  <c r="L49"/>
  <c r="J49"/>
  <c r="F49"/>
  <c r="L48"/>
  <c r="J48"/>
  <c r="I48"/>
  <c r="F48"/>
  <c r="L47"/>
  <c r="J47"/>
  <c r="F47"/>
  <c r="L46"/>
  <c r="J46"/>
  <c r="F46"/>
  <c r="L45"/>
  <c r="J45"/>
  <c r="I45"/>
  <c r="L44"/>
  <c r="J44"/>
  <c r="I44"/>
  <c r="L42"/>
  <c r="J42"/>
  <c r="I42"/>
  <c r="F42"/>
  <c r="M41"/>
  <c r="L41"/>
  <c r="J41"/>
  <c r="I41"/>
  <c r="M40"/>
  <c r="L40"/>
  <c r="J40"/>
  <c r="I40"/>
  <c r="M39"/>
  <c r="L39"/>
  <c r="J39"/>
  <c r="I39"/>
  <c r="F39"/>
  <c r="L38"/>
  <c r="J38"/>
  <c r="F38"/>
  <c r="L37"/>
  <c r="J37"/>
  <c r="F37"/>
  <c r="L36"/>
  <c r="J36"/>
  <c r="I36"/>
  <c r="L34"/>
  <c r="J34"/>
  <c r="L33"/>
  <c r="M33" s="1"/>
  <c r="J33"/>
  <c r="I33"/>
  <c r="F33"/>
  <c r="L32"/>
  <c r="J32"/>
  <c r="L31"/>
  <c r="J31"/>
  <c r="L30"/>
  <c r="J30"/>
  <c r="I30"/>
  <c r="F30"/>
  <c r="L29"/>
  <c r="M29" s="1"/>
  <c r="J29"/>
  <c r="I29"/>
  <c r="F29"/>
  <c r="M28"/>
  <c r="L28"/>
  <c r="J28"/>
  <c r="F28"/>
  <c r="M27"/>
  <c r="L27"/>
  <c r="J27"/>
  <c r="F27"/>
  <c r="M26"/>
  <c r="L26"/>
  <c r="J26"/>
  <c r="I26"/>
  <c r="F26"/>
  <c r="L25"/>
  <c r="M25" s="1"/>
  <c r="J25"/>
  <c r="F25"/>
  <c r="L24"/>
  <c r="J24"/>
  <c r="L23"/>
  <c r="J23"/>
  <c r="I23"/>
  <c r="F23"/>
  <c r="L22"/>
  <c r="J22"/>
  <c r="I22"/>
  <c r="F22"/>
  <c r="I21"/>
  <c r="H21"/>
  <c r="H35" s="1"/>
  <c r="G21"/>
  <c r="E21"/>
  <c r="D21"/>
  <c r="L20"/>
  <c r="J20"/>
  <c r="L19"/>
  <c r="M19" s="1"/>
  <c r="J19"/>
  <c r="F19"/>
  <c r="L18"/>
  <c r="J18"/>
  <c r="I18"/>
  <c r="L17"/>
  <c r="M17" s="1"/>
  <c r="J17"/>
  <c r="I17"/>
  <c r="L16"/>
  <c r="J16"/>
  <c r="F16"/>
  <c r="L15"/>
  <c r="J15"/>
  <c r="I15"/>
  <c r="F15"/>
  <c r="L14"/>
  <c r="M14" s="1"/>
  <c r="J14"/>
  <c r="F14"/>
  <c r="L13"/>
  <c r="J13"/>
  <c r="L12"/>
  <c r="J12"/>
  <c r="I12"/>
  <c r="F12"/>
  <c r="L11"/>
  <c r="M11" s="1"/>
  <c r="J11"/>
  <c r="I11"/>
  <c r="F11"/>
  <c r="I10"/>
  <c r="H10"/>
  <c r="G10"/>
  <c r="E10"/>
  <c r="D10"/>
  <c r="C10"/>
  <c r="C35" s="1"/>
  <c r="C52" s="1"/>
  <c r="C52" i="382"/>
  <c r="C35"/>
  <c r="L135"/>
  <c r="J135"/>
  <c r="M135" s="1"/>
  <c r="I135"/>
  <c r="F135"/>
  <c r="L134"/>
  <c r="J134"/>
  <c r="M134" s="1"/>
  <c r="I134"/>
  <c r="F134"/>
  <c r="M133"/>
  <c r="I133"/>
  <c r="F133"/>
  <c r="L132"/>
  <c r="K132"/>
  <c r="H132"/>
  <c r="G132"/>
  <c r="I132" s="1"/>
  <c r="I131" s="1"/>
  <c r="I130" s="1"/>
  <c r="F132"/>
  <c r="E132"/>
  <c r="D132"/>
  <c r="M131"/>
  <c r="K131"/>
  <c r="J131"/>
  <c r="F131"/>
  <c r="K130"/>
  <c r="J130"/>
  <c r="M130" s="1"/>
  <c r="H130"/>
  <c r="G130"/>
  <c r="F130"/>
  <c r="E130"/>
  <c r="D130"/>
  <c r="M129"/>
  <c r="L129"/>
  <c r="J129"/>
  <c r="I129"/>
  <c r="F129"/>
  <c r="M128"/>
  <c r="L128"/>
  <c r="J128"/>
  <c r="I128"/>
  <c r="F128"/>
  <c r="L127"/>
  <c r="J127"/>
  <c r="M127" s="1"/>
  <c r="I127"/>
  <c r="F127"/>
  <c r="L126"/>
  <c r="K126"/>
  <c r="H126"/>
  <c r="G126"/>
  <c r="I126" s="1"/>
  <c r="E126"/>
  <c r="D126"/>
  <c r="F126" s="1"/>
  <c r="L125"/>
  <c r="J125"/>
  <c r="I125"/>
  <c r="F125"/>
  <c r="M124"/>
  <c r="L124"/>
  <c r="J124"/>
  <c r="I124"/>
  <c r="F124"/>
  <c r="L123"/>
  <c r="J123"/>
  <c r="M123" s="1"/>
  <c r="I123"/>
  <c r="F123"/>
  <c r="L122"/>
  <c r="J122"/>
  <c r="M122" s="1"/>
  <c r="I122"/>
  <c r="F122"/>
  <c r="M121"/>
  <c r="L121"/>
  <c r="J121"/>
  <c r="I121"/>
  <c r="F121"/>
  <c r="I120"/>
  <c r="H120"/>
  <c r="L120" s="1"/>
  <c r="G120"/>
  <c r="D120"/>
  <c r="J120" s="1"/>
  <c r="M120" s="1"/>
  <c r="M119"/>
  <c r="L119"/>
  <c r="J119"/>
  <c r="I119"/>
  <c r="F119"/>
  <c r="L118"/>
  <c r="J118"/>
  <c r="M118" s="1"/>
  <c r="I118"/>
  <c r="F118"/>
  <c r="L117"/>
  <c r="J117"/>
  <c r="M117" s="1"/>
  <c r="I117"/>
  <c r="F117"/>
  <c r="L116"/>
  <c r="K116"/>
  <c r="I116"/>
  <c r="H116"/>
  <c r="G116"/>
  <c r="E116"/>
  <c r="D116"/>
  <c r="F116" s="1"/>
  <c r="L115"/>
  <c r="J115"/>
  <c r="M115" s="1"/>
  <c r="I115"/>
  <c r="F115"/>
  <c r="L114"/>
  <c r="J114"/>
  <c r="M114" s="1"/>
  <c r="I114"/>
  <c r="F114"/>
  <c r="L113"/>
  <c r="M113" s="1"/>
  <c r="J113"/>
  <c r="I113"/>
  <c r="F113"/>
  <c r="M112"/>
  <c r="L112"/>
  <c r="L110" s="1"/>
  <c r="J112"/>
  <c r="I112"/>
  <c r="F112"/>
  <c r="M111"/>
  <c r="L111"/>
  <c r="I111"/>
  <c r="F111"/>
  <c r="K110"/>
  <c r="J110"/>
  <c r="M110" s="1"/>
  <c r="I110"/>
  <c r="G110"/>
  <c r="E110"/>
  <c r="F110" s="1"/>
  <c r="D110"/>
  <c r="J109"/>
  <c r="M109" s="1"/>
  <c r="I109"/>
  <c r="F109"/>
  <c r="L108"/>
  <c r="J108"/>
  <c r="J105" s="1"/>
  <c r="M105" s="1"/>
  <c r="I108"/>
  <c r="F108"/>
  <c r="M107"/>
  <c r="L107"/>
  <c r="L105" s="1"/>
  <c r="J107"/>
  <c r="I107"/>
  <c r="F107"/>
  <c r="M106"/>
  <c r="L106"/>
  <c r="J106"/>
  <c r="I106"/>
  <c r="F106"/>
  <c r="I105"/>
  <c r="H105"/>
  <c r="G105"/>
  <c r="F105"/>
  <c r="E105"/>
  <c r="D105"/>
  <c r="L104"/>
  <c r="J104"/>
  <c r="M104" s="1"/>
  <c r="I104"/>
  <c r="F104"/>
  <c r="M103"/>
  <c r="L103"/>
  <c r="L101" s="1"/>
  <c r="J103"/>
  <c r="I103"/>
  <c r="F103"/>
  <c r="M102"/>
  <c r="L102"/>
  <c r="J102"/>
  <c r="I102"/>
  <c r="F102"/>
  <c r="K101"/>
  <c r="J101"/>
  <c r="H101"/>
  <c r="G101"/>
  <c r="I101" s="1"/>
  <c r="F101"/>
  <c r="E101"/>
  <c r="D101"/>
  <c r="L100"/>
  <c r="M100" s="1"/>
  <c r="J100"/>
  <c r="I100"/>
  <c r="F100"/>
  <c r="M99"/>
  <c r="L99"/>
  <c r="J99"/>
  <c r="I99"/>
  <c r="F99"/>
  <c r="L98"/>
  <c r="J98"/>
  <c r="M98" s="1"/>
  <c r="I98"/>
  <c r="F98"/>
  <c r="L97"/>
  <c r="J97"/>
  <c r="M97" s="1"/>
  <c r="I97"/>
  <c r="F97"/>
  <c r="L96"/>
  <c r="M96" s="1"/>
  <c r="J96"/>
  <c r="I96"/>
  <c r="F96"/>
  <c r="M95"/>
  <c r="L95"/>
  <c r="J95"/>
  <c r="I95"/>
  <c r="F95"/>
  <c r="L94"/>
  <c r="J94"/>
  <c r="M94" s="1"/>
  <c r="I94"/>
  <c r="F94"/>
  <c r="L93"/>
  <c r="M93" s="1"/>
  <c r="I93"/>
  <c r="F93"/>
  <c r="K92"/>
  <c r="H92"/>
  <c r="G92"/>
  <c r="I92" s="1"/>
  <c r="E92"/>
  <c r="D92"/>
  <c r="F92" s="1"/>
  <c r="M90"/>
  <c r="I90"/>
  <c r="E90"/>
  <c r="D90"/>
  <c r="F90" s="1"/>
  <c r="L89"/>
  <c r="J89"/>
  <c r="M89" s="1"/>
  <c r="I89"/>
  <c r="F89"/>
  <c r="L87"/>
  <c r="K87"/>
  <c r="H87"/>
  <c r="G87"/>
  <c r="I87" s="1"/>
  <c r="E87"/>
  <c r="D87"/>
  <c r="F87" s="1"/>
  <c r="M86"/>
  <c r="L86"/>
  <c r="J86"/>
  <c r="I86"/>
  <c r="F86"/>
  <c r="L85"/>
  <c r="M85" s="1"/>
  <c r="I85"/>
  <c r="F85"/>
  <c r="L84"/>
  <c r="J84"/>
  <c r="M84" s="1"/>
  <c r="I84"/>
  <c r="F84"/>
  <c r="L83"/>
  <c r="J83"/>
  <c r="J81" s="1"/>
  <c r="I83"/>
  <c r="F83"/>
  <c r="L82"/>
  <c r="L81" s="1"/>
  <c r="J82"/>
  <c r="I82"/>
  <c r="F82"/>
  <c r="K81"/>
  <c r="I81"/>
  <c r="H81"/>
  <c r="G81"/>
  <c r="E81"/>
  <c r="F81" s="1"/>
  <c r="D81"/>
  <c r="M80"/>
  <c r="L80"/>
  <c r="I80"/>
  <c r="F80"/>
  <c r="M79"/>
  <c r="L79"/>
  <c r="I79"/>
  <c r="F79"/>
  <c r="L78"/>
  <c r="J78"/>
  <c r="M78" s="1"/>
  <c r="I78"/>
  <c r="F78"/>
  <c r="M77"/>
  <c r="L77"/>
  <c r="J77"/>
  <c r="I77"/>
  <c r="F77"/>
  <c r="M76"/>
  <c r="L76"/>
  <c r="J76"/>
  <c r="I76"/>
  <c r="F76"/>
  <c r="L75"/>
  <c r="J75"/>
  <c r="M75" s="1"/>
  <c r="I75"/>
  <c r="F75"/>
  <c r="L74"/>
  <c r="J74"/>
  <c r="M74" s="1"/>
  <c r="I74"/>
  <c r="F74"/>
  <c r="L73"/>
  <c r="K73"/>
  <c r="H73"/>
  <c r="I73" s="1"/>
  <c r="G73"/>
  <c r="E73"/>
  <c r="D73"/>
  <c r="F73" s="1"/>
  <c r="L72"/>
  <c r="J72"/>
  <c r="M72" s="1"/>
  <c r="I72"/>
  <c r="F72"/>
  <c r="L71"/>
  <c r="J71"/>
  <c r="M71" s="1"/>
  <c r="I71"/>
  <c r="F71"/>
  <c r="L70"/>
  <c r="J70"/>
  <c r="I70"/>
  <c r="L69"/>
  <c r="J69"/>
  <c r="J67" s="1"/>
  <c r="I69"/>
  <c r="F69"/>
  <c r="L68"/>
  <c r="L67" s="1"/>
  <c r="J68"/>
  <c r="I68"/>
  <c r="F68"/>
  <c r="K67"/>
  <c r="I67"/>
  <c r="H67"/>
  <c r="G67"/>
  <c r="E67"/>
  <c r="F67" s="1"/>
  <c r="D67"/>
  <c r="L66"/>
  <c r="J66"/>
  <c r="M66" s="1"/>
  <c r="I66"/>
  <c r="F66"/>
  <c r="L65"/>
  <c r="M65" s="1"/>
  <c r="I65"/>
  <c r="F65"/>
  <c r="K64"/>
  <c r="J64"/>
  <c r="H64"/>
  <c r="G64"/>
  <c r="I64" s="1"/>
  <c r="E64"/>
  <c r="D64"/>
  <c r="F64" s="1"/>
  <c r="M63"/>
  <c r="L63"/>
  <c r="J63"/>
  <c r="I63"/>
  <c r="F63"/>
  <c r="M62"/>
  <c r="L62"/>
  <c r="I62"/>
  <c r="F62"/>
  <c r="L61"/>
  <c r="J61"/>
  <c r="M61" s="1"/>
  <c r="I61"/>
  <c r="F61"/>
  <c r="L60"/>
  <c r="J60"/>
  <c r="M60" s="1"/>
  <c r="I60"/>
  <c r="F60"/>
  <c r="M59"/>
  <c r="L59"/>
  <c r="I59"/>
  <c r="F59"/>
  <c r="M58"/>
  <c r="L58"/>
  <c r="I58"/>
  <c r="F58"/>
  <c r="M57"/>
  <c r="L57"/>
  <c r="L56" s="1"/>
  <c r="J57"/>
  <c r="I57"/>
  <c r="F57"/>
  <c r="K56"/>
  <c r="K136" s="1"/>
  <c r="J56"/>
  <c r="I56"/>
  <c r="H56"/>
  <c r="H136" s="1"/>
  <c r="G56"/>
  <c r="G136" s="1"/>
  <c r="F56"/>
  <c r="E56"/>
  <c r="E136" s="1"/>
  <c r="D56"/>
  <c r="D136" s="1"/>
  <c r="L51"/>
  <c r="J51"/>
  <c r="F51"/>
  <c r="L50"/>
  <c r="J50"/>
  <c r="L49"/>
  <c r="J49"/>
  <c r="F49"/>
  <c r="L48"/>
  <c r="M48" s="1"/>
  <c r="J48"/>
  <c r="I48"/>
  <c r="F48"/>
  <c r="L47"/>
  <c r="J47"/>
  <c r="F47"/>
  <c r="L46"/>
  <c r="M46" s="1"/>
  <c r="J46"/>
  <c r="F46"/>
  <c r="M45"/>
  <c r="L45"/>
  <c r="J45"/>
  <c r="I45"/>
  <c r="M44"/>
  <c r="L44"/>
  <c r="J44"/>
  <c r="I44"/>
  <c r="L42"/>
  <c r="J42"/>
  <c r="I42"/>
  <c r="F42"/>
  <c r="M41"/>
  <c r="L41"/>
  <c r="J41"/>
  <c r="I41"/>
  <c r="M40"/>
  <c r="L40"/>
  <c r="J40"/>
  <c r="I40"/>
  <c r="L39"/>
  <c r="J39"/>
  <c r="M39" s="1"/>
  <c r="I39"/>
  <c r="F39"/>
  <c r="L38"/>
  <c r="J38"/>
  <c r="F38"/>
  <c r="L37"/>
  <c r="J37"/>
  <c r="F37"/>
  <c r="L36"/>
  <c r="M36" s="1"/>
  <c r="J36"/>
  <c r="I36"/>
  <c r="L34"/>
  <c r="J34"/>
  <c r="L33"/>
  <c r="M33" s="1"/>
  <c r="J33"/>
  <c r="I33"/>
  <c r="F33"/>
  <c r="L32"/>
  <c r="J32"/>
  <c r="L31"/>
  <c r="J31"/>
  <c r="L30"/>
  <c r="M30" s="1"/>
  <c r="J30"/>
  <c r="I30"/>
  <c r="F30"/>
  <c r="L29"/>
  <c r="M29" s="1"/>
  <c r="J29"/>
  <c r="I29"/>
  <c r="F29"/>
  <c r="M28"/>
  <c r="L28"/>
  <c r="J28"/>
  <c r="F28"/>
  <c r="M27"/>
  <c r="L27"/>
  <c r="J27"/>
  <c r="F27"/>
  <c r="M26"/>
  <c r="L26"/>
  <c r="J26"/>
  <c r="I26"/>
  <c r="F26"/>
  <c r="L25"/>
  <c r="J25"/>
  <c r="M25" s="1"/>
  <c r="F25"/>
  <c r="L24"/>
  <c r="J24"/>
  <c r="L23"/>
  <c r="M23" s="1"/>
  <c r="J23"/>
  <c r="I23"/>
  <c r="F23"/>
  <c r="M22"/>
  <c r="L22"/>
  <c r="J22"/>
  <c r="I22"/>
  <c r="F22"/>
  <c r="I21"/>
  <c r="H21"/>
  <c r="H35" s="1"/>
  <c r="G21"/>
  <c r="E21"/>
  <c r="F21" s="1"/>
  <c r="D21"/>
  <c r="J21" s="1"/>
  <c r="L20"/>
  <c r="J20"/>
  <c r="L19"/>
  <c r="M19" s="1"/>
  <c r="J19"/>
  <c r="F19"/>
  <c r="L18"/>
  <c r="M18" s="1"/>
  <c r="J18"/>
  <c r="I18"/>
  <c r="L17"/>
  <c r="M17" s="1"/>
  <c r="J17"/>
  <c r="I17"/>
  <c r="L16"/>
  <c r="M16" s="1"/>
  <c r="J16"/>
  <c r="F16"/>
  <c r="L15"/>
  <c r="M15" s="1"/>
  <c r="J15"/>
  <c r="I15"/>
  <c r="F15"/>
  <c r="L14"/>
  <c r="J14"/>
  <c r="F14"/>
  <c r="L13"/>
  <c r="J13"/>
  <c r="M12"/>
  <c r="L12"/>
  <c r="J12"/>
  <c r="I12"/>
  <c r="F12"/>
  <c r="L11"/>
  <c r="M11" s="1"/>
  <c r="J11"/>
  <c r="I11"/>
  <c r="F11"/>
  <c r="H10"/>
  <c r="G10"/>
  <c r="G35" s="1"/>
  <c r="G52" s="1"/>
  <c r="E10"/>
  <c r="L10" s="1"/>
  <c r="D10"/>
  <c r="J10" s="1"/>
  <c r="C10"/>
  <c r="D52" i="386" l="1"/>
  <c r="J52" s="1"/>
  <c r="J35"/>
  <c r="F35"/>
  <c r="E52"/>
  <c r="M81"/>
  <c r="M101"/>
  <c r="F136"/>
  <c r="L21"/>
  <c r="M21" s="1"/>
  <c r="H35"/>
  <c r="M69"/>
  <c r="J73"/>
  <c r="M73" s="1"/>
  <c r="M83"/>
  <c r="L110"/>
  <c r="L136" s="1"/>
  <c r="J116"/>
  <c r="M116" s="1"/>
  <c r="F21"/>
  <c r="M68"/>
  <c r="M82"/>
  <c r="G136"/>
  <c r="I136" s="1"/>
  <c r="M56"/>
  <c r="J87"/>
  <c r="M87" s="1"/>
  <c r="J92"/>
  <c r="M92" s="1"/>
  <c r="J126"/>
  <c r="M126" s="1"/>
  <c r="M51" i="385"/>
  <c r="M49"/>
  <c r="M48"/>
  <c r="M47"/>
  <c r="M42"/>
  <c r="M38"/>
  <c r="M36"/>
  <c r="M29"/>
  <c r="M28"/>
  <c r="M27"/>
  <c r="M23"/>
  <c r="M22"/>
  <c r="M19"/>
  <c r="M17"/>
  <c r="M15"/>
  <c r="M14"/>
  <c r="F10"/>
  <c r="M46"/>
  <c r="M37"/>
  <c r="M44"/>
  <c r="F21"/>
  <c r="M25"/>
  <c r="M26"/>
  <c r="L21"/>
  <c r="M21" s="1"/>
  <c r="M18"/>
  <c r="L10"/>
  <c r="M10" s="1"/>
  <c r="M11"/>
  <c r="M12"/>
  <c r="M16"/>
  <c r="M101"/>
  <c r="F136"/>
  <c r="H52"/>
  <c r="I52" s="1"/>
  <c r="I35"/>
  <c r="L136"/>
  <c r="M67"/>
  <c r="I21"/>
  <c r="E35"/>
  <c r="M69"/>
  <c r="J73"/>
  <c r="M73" s="1"/>
  <c r="M83"/>
  <c r="M108"/>
  <c r="J116"/>
  <c r="M116" s="1"/>
  <c r="F120"/>
  <c r="D35"/>
  <c r="M68"/>
  <c r="M82"/>
  <c r="J132"/>
  <c r="M132" s="1"/>
  <c r="G136"/>
  <c r="I136" s="1"/>
  <c r="M56"/>
  <c r="J87"/>
  <c r="M87" s="1"/>
  <c r="J92"/>
  <c r="M92" s="1"/>
  <c r="J126"/>
  <c r="M126" s="1"/>
  <c r="M49" i="384"/>
  <c r="M48"/>
  <c r="M46"/>
  <c r="M51"/>
  <c r="M45"/>
  <c r="M36"/>
  <c r="M22"/>
  <c r="M37"/>
  <c r="M42"/>
  <c r="M47"/>
  <c r="M38"/>
  <c r="M44"/>
  <c r="J21"/>
  <c r="M30"/>
  <c r="F21"/>
  <c r="M23"/>
  <c r="M18"/>
  <c r="J10"/>
  <c r="M15"/>
  <c r="F10"/>
  <c r="M12"/>
  <c r="M16"/>
  <c r="D35"/>
  <c r="J35" s="1"/>
  <c r="H52"/>
  <c r="I52" s="1"/>
  <c r="I35"/>
  <c r="E35"/>
  <c r="J116"/>
  <c r="M116" s="1"/>
  <c r="J67"/>
  <c r="M67" s="1"/>
  <c r="J81"/>
  <c r="M81" s="1"/>
  <c r="L92"/>
  <c r="M92" s="1"/>
  <c r="J105"/>
  <c r="M105" s="1"/>
  <c r="D136"/>
  <c r="F136" s="1"/>
  <c r="H136"/>
  <c r="I136" s="1"/>
  <c r="L10"/>
  <c r="M10" s="1"/>
  <c r="L21"/>
  <c r="M21" s="1"/>
  <c r="G35"/>
  <c r="G52" s="1"/>
  <c r="J56"/>
  <c r="L73"/>
  <c r="M73" s="1"/>
  <c r="J101"/>
  <c r="M101" s="1"/>
  <c r="J110"/>
  <c r="M110" s="1"/>
  <c r="M49" i="382"/>
  <c r="M51"/>
  <c r="M47"/>
  <c r="M42"/>
  <c r="M38"/>
  <c r="M37"/>
  <c r="F10"/>
  <c r="M10"/>
  <c r="M14"/>
  <c r="F136"/>
  <c r="I136"/>
  <c r="M67"/>
  <c r="M101"/>
  <c r="H52"/>
  <c r="I52" s="1"/>
  <c r="I35"/>
  <c r="L131"/>
  <c r="L130" s="1"/>
  <c r="M81"/>
  <c r="L64"/>
  <c r="L136" s="1"/>
  <c r="I10"/>
  <c r="E35"/>
  <c r="M56"/>
  <c r="L21"/>
  <c r="M21" s="1"/>
  <c r="D35"/>
  <c r="M69"/>
  <c r="J73"/>
  <c r="M73" s="1"/>
  <c r="M83"/>
  <c r="M108"/>
  <c r="J116"/>
  <c r="M116" s="1"/>
  <c r="F120"/>
  <c r="M68"/>
  <c r="M82"/>
  <c r="L92"/>
  <c r="J132"/>
  <c r="M132" s="1"/>
  <c r="J87"/>
  <c r="M87" s="1"/>
  <c r="J92"/>
  <c r="J126"/>
  <c r="M126" s="1"/>
  <c r="J132" i="372"/>
  <c r="H132"/>
  <c r="K132"/>
  <c r="G132"/>
  <c r="D132"/>
  <c r="K131"/>
  <c r="J131"/>
  <c r="G131"/>
  <c r="D131"/>
  <c r="K130"/>
  <c r="G130"/>
  <c r="D130"/>
  <c r="J129"/>
  <c r="I129"/>
  <c r="H129"/>
  <c r="K129"/>
  <c r="F129"/>
  <c r="E129"/>
  <c r="G129"/>
  <c r="G128"/>
  <c r="G127"/>
  <c r="C129"/>
  <c r="B129"/>
  <c r="D129"/>
  <c r="I128"/>
  <c r="H128"/>
  <c r="K128"/>
  <c r="D128"/>
  <c r="I127"/>
  <c r="H127"/>
  <c r="K127"/>
  <c r="F127"/>
  <c r="E127"/>
  <c r="C127"/>
  <c r="B127"/>
  <c r="D127"/>
  <c r="J126"/>
  <c r="H126"/>
  <c r="K126"/>
  <c r="G126"/>
  <c r="D126"/>
  <c r="J125"/>
  <c r="H125"/>
  <c r="K125"/>
  <c r="G125"/>
  <c r="D125"/>
  <c r="J124"/>
  <c r="J123"/>
  <c r="K123"/>
  <c r="H124"/>
  <c r="K124"/>
  <c r="G124"/>
  <c r="D124"/>
  <c r="I123"/>
  <c r="H123"/>
  <c r="F123"/>
  <c r="E123"/>
  <c r="G123"/>
  <c r="C123"/>
  <c r="B123"/>
  <c r="D123"/>
  <c r="J122"/>
  <c r="H122"/>
  <c r="G122"/>
  <c r="D122"/>
  <c r="J121"/>
  <c r="H121"/>
  <c r="K121"/>
  <c r="G121"/>
  <c r="D121"/>
  <c r="J120"/>
  <c r="H120"/>
  <c r="K120"/>
  <c r="G120"/>
  <c r="D120"/>
  <c r="J119"/>
  <c r="H119"/>
  <c r="K119"/>
  <c r="G119"/>
  <c r="D119"/>
  <c r="J118"/>
  <c r="H118"/>
  <c r="K118"/>
  <c r="G118"/>
  <c r="D118"/>
  <c r="J117"/>
  <c r="F117"/>
  <c r="E117"/>
  <c r="G117"/>
  <c r="B117"/>
  <c r="H117"/>
  <c r="K117"/>
  <c r="J116"/>
  <c r="K116"/>
  <c r="G116"/>
  <c r="D116"/>
  <c r="J115"/>
  <c r="H115"/>
  <c r="K115"/>
  <c r="G115"/>
  <c r="D115"/>
  <c r="J114"/>
  <c r="H114"/>
  <c r="K114"/>
  <c r="G114"/>
  <c r="D114"/>
  <c r="I113"/>
  <c r="F113"/>
  <c r="E113"/>
  <c r="G113"/>
  <c r="C113"/>
  <c r="D113"/>
  <c r="B113"/>
  <c r="J112"/>
  <c r="H112"/>
  <c r="K112"/>
  <c r="G112"/>
  <c r="D112"/>
  <c r="J111"/>
  <c r="H111"/>
  <c r="K111"/>
  <c r="G111"/>
  <c r="D111"/>
  <c r="J110"/>
  <c r="H110"/>
  <c r="K110"/>
  <c r="G110"/>
  <c r="D110"/>
  <c r="J109"/>
  <c r="H109"/>
  <c r="K109"/>
  <c r="G109"/>
  <c r="D109"/>
  <c r="J108"/>
  <c r="H108"/>
  <c r="K108"/>
  <c r="G108"/>
  <c r="D108"/>
  <c r="I107"/>
  <c r="F107"/>
  <c r="E107"/>
  <c r="G107"/>
  <c r="C107"/>
  <c r="D107"/>
  <c r="B107"/>
  <c r="J106"/>
  <c r="H106"/>
  <c r="K106"/>
  <c r="G106"/>
  <c r="D106"/>
  <c r="J105"/>
  <c r="H105"/>
  <c r="K105"/>
  <c r="G105"/>
  <c r="D105"/>
  <c r="J104"/>
  <c r="H104"/>
  <c r="K104"/>
  <c r="G104"/>
  <c r="D104"/>
  <c r="J103"/>
  <c r="J102"/>
  <c r="H103"/>
  <c r="K103"/>
  <c r="G103"/>
  <c r="D103"/>
  <c r="H102"/>
  <c r="K102"/>
  <c r="F102"/>
  <c r="E102"/>
  <c r="G102"/>
  <c r="C102"/>
  <c r="B102"/>
  <c r="D102"/>
  <c r="J101"/>
  <c r="K101"/>
  <c r="G101"/>
  <c r="D101"/>
  <c r="J100"/>
  <c r="H100"/>
  <c r="K100"/>
  <c r="G100"/>
  <c r="D100"/>
  <c r="J99"/>
  <c r="K99"/>
  <c r="G99"/>
  <c r="D99"/>
  <c r="I98"/>
  <c r="H98"/>
  <c r="F98"/>
  <c r="E98"/>
  <c r="G98"/>
  <c r="C98"/>
  <c r="D98"/>
  <c r="B98"/>
  <c r="K97"/>
  <c r="J97"/>
  <c r="G97"/>
  <c r="D97"/>
  <c r="K96"/>
  <c r="J96"/>
  <c r="G96"/>
  <c r="D96"/>
  <c r="J95"/>
  <c r="H95"/>
  <c r="K95"/>
  <c r="G95"/>
  <c r="D95"/>
  <c r="J94"/>
  <c r="K94"/>
  <c r="G94"/>
  <c r="D94"/>
  <c r="J93"/>
  <c r="K93"/>
  <c r="G93"/>
  <c r="D93"/>
  <c r="J92"/>
  <c r="H92"/>
  <c r="K92"/>
  <c r="G92"/>
  <c r="D92"/>
  <c r="K91"/>
  <c r="J91"/>
  <c r="G91"/>
  <c r="D91"/>
  <c r="K90"/>
  <c r="J90"/>
  <c r="G90"/>
  <c r="D90"/>
  <c r="I89"/>
  <c r="H89"/>
  <c r="F89"/>
  <c r="G89"/>
  <c r="E89"/>
  <c r="C89"/>
  <c r="D89"/>
  <c r="B89"/>
  <c r="J88"/>
  <c r="H88"/>
  <c r="K88"/>
  <c r="G88"/>
  <c r="D88"/>
  <c r="J86"/>
  <c r="I86"/>
  <c r="F86"/>
  <c r="E86"/>
  <c r="G86"/>
  <c r="C86"/>
  <c r="B86"/>
  <c r="D86"/>
  <c r="J85"/>
  <c r="H85"/>
  <c r="K85"/>
  <c r="G85"/>
  <c r="D85"/>
  <c r="J84"/>
  <c r="K84"/>
  <c r="G84"/>
  <c r="D84"/>
  <c r="K83"/>
  <c r="J83"/>
  <c r="G83"/>
  <c r="D83"/>
  <c r="J82"/>
  <c r="H82"/>
  <c r="K82"/>
  <c r="G82"/>
  <c r="D82"/>
  <c r="J81"/>
  <c r="K81"/>
  <c r="G81"/>
  <c r="D81"/>
  <c r="I80"/>
  <c r="H80"/>
  <c r="F80"/>
  <c r="E80"/>
  <c r="G80"/>
  <c r="C80"/>
  <c r="D80"/>
  <c r="B80"/>
  <c r="J79"/>
  <c r="K79"/>
  <c r="G79"/>
  <c r="D79"/>
  <c r="J78"/>
  <c r="K78"/>
  <c r="G78"/>
  <c r="D78"/>
  <c r="J77"/>
  <c r="K77"/>
  <c r="G77"/>
  <c r="D77"/>
  <c r="J76"/>
  <c r="H76"/>
  <c r="K76"/>
  <c r="G76"/>
  <c r="D76"/>
  <c r="J75"/>
  <c r="H75"/>
  <c r="K75"/>
  <c r="G75"/>
  <c r="D75"/>
  <c r="J74"/>
  <c r="K74"/>
  <c r="G74"/>
  <c r="D74"/>
  <c r="J73"/>
  <c r="K73"/>
  <c r="G73"/>
  <c r="D73"/>
  <c r="J72"/>
  <c r="K72"/>
  <c r="I72"/>
  <c r="H72"/>
  <c r="F72"/>
  <c r="E72"/>
  <c r="G72"/>
  <c r="C72"/>
  <c r="B72"/>
  <c r="D72"/>
  <c r="J71"/>
  <c r="K71"/>
  <c r="G71"/>
  <c r="D71"/>
  <c r="J70"/>
  <c r="K70"/>
  <c r="G70"/>
  <c r="D70"/>
  <c r="J69"/>
  <c r="H69"/>
  <c r="K69"/>
  <c r="G69"/>
  <c r="D69"/>
  <c r="J68"/>
  <c r="H68"/>
  <c r="K68"/>
  <c r="G68"/>
  <c r="D68"/>
  <c r="I67"/>
  <c r="H67"/>
  <c r="F67"/>
  <c r="G67"/>
  <c r="E67"/>
  <c r="C67"/>
  <c r="D67"/>
  <c r="B67"/>
  <c r="J66"/>
  <c r="H66"/>
  <c r="K66"/>
  <c r="G66"/>
  <c r="D66"/>
  <c r="K65"/>
  <c r="J65"/>
  <c r="G65"/>
  <c r="D65"/>
  <c r="K64"/>
  <c r="J64"/>
  <c r="I64"/>
  <c r="H64"/>
  <c r="F64"/>
  <c r="G64"/>
  <c r="E64"/>
  <c r="C64"/>
  <c r="B64"/>
  <c r="D64"/>
  <c r="J63"/>
  <c r="K63"/>
  <c r="G63"/>
  <c r="D63"/>
  <c r="J62"/>
  <c r="K62"/>
  <c r="G62"/>
  <c r="D62"/>
  <c r="J61"/>
  <c r="H61"/>
  <c r="K61"/>
  <c r="G61"/>
  <c r="D61"/>
  <c r="J60"/>
  <c r="H60"/>
  <c r="K60"/>
  <c r="G60"/>
  <c r="D60"/>
  <c r="J59"/>
  <c r="K59"/>
  <c r="G59"/>
  <c r="D59"/>
  <c r="J58"/>
  <c r="K58"/>
  <c r="H58"/>
  <c r="G58"/>
  <c r="D58"/>
  <c r="J57"/>
  <c r="H57"/>
  <c r="K57"/>
  <c r="G57"/>
  <c r="D57"/>
  <c r="I56"/>
  <c r="H56"/>
  <c r="F56"/>
  <c r="E56"/>
  <c r="C56"/>
  <c r="B56"/>
  <c r="J51"/>
  <c r="H51"/>
  <c r="J50"/>
  <c r="H50"/>
  <c r="J49"/>
  <c r="I49"/>
  <c r="H49"/>
  <c r="J48"/>
  <c r="H48"/>
  <c r="K48"/>
  <c r="G48"/>
  <c r="D48"/>
  <c r="J47"/>
  <c r="K47"/>
  <c r="H47"/>
  <c r="D47"/>
  <c r="J46"/>
  <c r="K46"/>
  <c r="H46"/>
  <c r="D46"/>
  <c r="J45"/>
  <c r="H45"/>
  <c r="K45"/>
  <c r="G45"/>
  <c r="J44"/>
  <c r="K44"/>
  <c r="H44"/>
  <c r="G44"/>
  <c r="J43"/>
  <c r="K43"/>
  <c r="H43"/>
  <c r="G43"/>
  <c r="J42"/>
  <c r="H42"/>
  <c r="K42"/>
  <c r="G42"/>
  <c r="D42"/>
  <c r="J41"/>
  <c r="K41"/>
  <c r="H41"/>
  <c r="G41"/>
  <c r="J40"/>
  <c r="K40"/>
  <c r="H40"/>
  <c r="G40"/>
  <c r="J39"/>
  <c r="H39"/>
  <c r="K39"/>
  <c r="D39"/>
  <c r="J38"/>
  <c r="H38"/>
  <c r="K38"/>
  <c r="D38"/>
  <c r="J37"/>
  <c r="K37"/>
  <c r="H37"/>
  <c r="D37"/>
  <c r="J36"/>
  <c r="H36"/>
  <c r="J34"/>
  <c r="H34"/>
  <c r="J33"/>
  <c r="K33"/>
  <c r="H33"/>
  <c r="G33"/>
  <c r="D33"/>
  <c r="J32"/>
  <c r="H32"/>
  <c r="J31"/>
  <c r="H31"/>
  <c r="J30"/>
  <c r="H30"/>
  <c r="J29"/>
  <c r="H29"/>
  <c r="D29"/>
  <c r="J28"/>
  <c r="H28"/>
  <c r="K28"/>
  <c r="G28"/>
  <c r="D28"/>
  <c r="J27"/>
  <c r="K27"/>
  <c r="H27"/>
  <c r="D27"/>
  <c r="J26"/>
  <c r="H26"/>
  <c r="D26"/>
  <c r="J25"/>
  <c r="H25"/>
  <c r="J24"/>
  <c r="K24"/>
  <c r="H24"/>
  <c r="D24"/>
  <c r="J23"/>
  <c r="H23"/>
  <c r="J22"/>
  <c r="K22"/>
  <c r="H22"/>
  <c r="G22"/>
  <c r="D22"/>
  <c r="J21"/>
  <c r="H21"/>
  <c r="G21"/>
  <c r="D21"/>
  <c r="F20"/>
  <c r="E20"/>
  <c r="C20"/>
  <c r="B20"/>
  <c r="B35"/>
  <c r="J19"/>
  <c r="H19"/>
  <c r="J18"/>
  <c r="K18"/>
  <c r="H18"/>
  <c r="D18"/>
  <c r="J17"/>
  <c r="K17"/>
  <c r="H17"/>
  <c r="G17"/>
  <c r="J16"/>
  <c r="K16"/>
  <c r="H16"/>
  <c r="G16"/>
  <c r="J15"/>
  <c r="K15"/>
  <c r="H15"/>
  <c r="D15"/>
  <c r="J14"/>
  <c r="K14"/>
  <c r="H14"/>
  <c r="G14"/>
  <c r="D14"/>
  <c r="J13"/>
  <c r="H13"/>
  <c r="J12"/>
  <c r="K12"/>
  <c r="H12"/>
  <c r="D12"/>
  <c r="J11"/>
  <c r="K11"/>
  <c r="H11"/>
  <c r="G11"/>
  <c r="D11"/>
  <c r="J10"/>
  <c r="K10"/>
  <c r="H10"/>
  <c r="G10"/>
  <c r="D10"/>
  <c r="F9"/>
  <c r="E9"/>
  <c r="C9"/>
  <c r="B9"/>
  <c r="J51" i="371"/>
  <c r="J52" i="370"/>
  <c r="H49" i="371"/>
  <c r="J49"/>
  <c r="C51"/>
  <c r="K134"/>
  <c r="J134"/>
  <c r="H134"/>
  <c r="G134"/>
  <c r="D134"/>
  <c r="J133"/>
  <c r="H133"/>
  <c r="K133"/>
  <c r="G133"/>
  <c r="D133"/>
  <c r="K132"/>
  <c r="G132"/>
  <c r="D132"/>
  <c r="J131"/>
  <c r="I131"/>
  <c r="H131"/>
  <c r="K131"/>
  <c r="F131"/>
  <c r="E131"/>
  <c r="G131"/>
  <c r="G130"/>
  <c r="G129"/>
  <c r="D131"/>
  <c r="C131"/>
  <c r="B131"/>
  <c r="K130"/>
  <c r="I130"/>
  <c r="H130"/>
  <c r="D130"/>
  <c r="I129"/>
  <c r="H129"/>
  <c r="K129"/>
  <c r="F129"/>
  <c r="E129"/>
  <c r="D129"/>
  <c r="C129"/>
  <c r="B129"/>
  <c r="J128"/>
  <c r="K128"/>
  <c r="H128"/>
  <c r="G128"/>
  <c r="D128"/>
  <c r="K127"/>
  <c r="J127"/>
  <c r="H127"/>
  <c r="G127"/>
  <c r="D127"/>
  <c r="J126"/>
  <c r="H126"/>
  <c r="K126"/>
  <c r="G126"/>
  <c r="D126"/>
  <c r="J125"/>
  <c r="I125"/>
  <c r="F125"/>
  <c r="E125"/>
  <c r="G125"/>
  <c r="C125"/>
  <c r="B125"/>
  <c r="D125"/>
  <c r="J124"/>
  <c r="H124"/>
  <c r="G124"/>
  <c r="D124"/>
  <c r="K123"/>
  <c r="J123"/>
  <c r="H123"/>
  <c r="G123"/>
  <c r="D123"/>
  <c r="J122"/>
  <c r="H122"/>
  <c r="K122"/>
  <c r="G122"/>
  <c r="D122"/>
  <c r="J121"/>
  <c r="H121"/>
  <c r="K121"/>
  <c r="G121"/>
  <c r="D121"/>
  <c r="K120"/>
  <c r="J120"/>
  <c r="H120"/>
  <c r="G120"/>
  <c r="D120"/>
  <c r="G119"/>
  <c r="F119"/>
  <c r="J119"/>
  <c r="E119"/>
  <c r="B119"/>
  <c r="H119"/>
  <c r="K119"/>
  <c r="K118"/>
  <c r="J118"/>
  <c r="H118"/>
  <c r="G118"/>
  <c r="D118"/>
  <c r="J117"/>
  <c r="H117"/>
  <c r="K117"/>
  <c r="G117"/>
  <c r="D117"/>
  <c r="J116"/>
  <c r="J115"/>
  <c r="H116"/>
  <c r="K116"/>
  <c r="G116"/>
  <c r="D116"/>
  <c r="I115"/>
  <c r="G115"/>
  <c r="F115"/>
  <c r="E115"/>
  <c r="C115"/>
  <c r="B115"/>
  <c r="D115"/>
  <c r="J114"/>
  <c r="H114"/>
  <c r="K114"/>
  <c r="G114"/>
  <c r="D114"/>
  <c r="J113"/>
  <c r="H113"/>
  <c r="K113"/>
  <c r="G113"/>
  <c r="D113"/>
  <c r="K112"/>
  <c r="J112"/>
  <c r="H112"/>
  <c r="G112"/>
  <c r="D112"/>
  <c r="K111"/>
  <c r="J111"/>
  <c r="J109"/>
  <c r="H111"/>
  <c r="G111"/>
  <c r="D111"/>
  <c r="K110"/>
  <c r="J110"/>
  <c r="G110"/>
  <c r="D110"/>
  <c r="I109"/>
  <c r="G109"/>
  <c r="E109"/>
  <c r="D109"/>
  <c r="C109"/>
  <c r="B109"/>
  <c r="H108"/>
  <c r="K108"/>
  <c r="G108"/>
  <c r="D108"/>
  <c r="J107"/>
  <c r="H107"/>
  <c r="K107"/>
  <c r="G107"/>
  <c r="D107"/>
  <c r="K106"/>
  <c r="J106"/>
  <c r="H106"/>
  <c r="G106"/>
  <c r="D106"/>
  <c r="K105"/>
  <c r="J105"/>
  <c r="J104"/>
  <c r="H105"/>
  <c r="G105"/>
  <c r="D105"/>
  <c r="H104"/>
  <c r="K104"/>
  <c r="G104"/>
  <c r="F104"/>
  <c r="E104"/>
  <c r="D104"/>
  <c r="C104"/>
  <c r="B104"/>
  <c r="J103"/>
  <c r="H103"/>
  <c r="K103"/>
  <c r="G103"/>
  <c r="D103"/>
  <c r="K102"/>
  <c r="J102"/>
  <c r="H102"/>
  <c r="G102"/>
  <c r="D102"/>
  <c r="K101"/>
  <c r="J101"/>
  <c r="J100"/>
  <c r="H101"/>
  <c r="G101"/>
  <c r="D101"/>
  <c r="I100"/>
  <c r="H100"/>
  <c r="K100"/>
  <c r="F100"/>
  <c r="E100"/>
  <c r="G100"/>
  <c r="D100"/>
  <c r="C100"/>
  <c r="B100"/>
  <c r="K99"/>
  <c r="J99"/>
  <c r="H99"/>
  <c r="G99"/>
  <c r="D99"/>
  <c r="K98"/>
  <c r="J98"/>
  <c r="H98"/>
  <c r="G98"/>
  <c r="D98"/>
  <c r="J97"/>
  <c r="H97"/>
  <c r="K97"/>
  <c r="G97"/>
  <c r="D97"/>
  <c r="J96"/>
  <c r="H96"/>
  <c r="K96"/>
  <c r="G96"/>
  <c r="D96"/>
  <c r="K95"/>
  <c r="J95"/>
  <c r="H95"/>
  <c r="G95"/>
  <c r="D95"/>
  <c r="K94"/>
  <c r="J94"/>
  <c r="H94"/>
  <c r="G94"/>
  <c r="D94"/>
  <c r="J93"/>
  <c r="H93"/>
  <c r="K93"/>
  <c r="G93"/>
  <c r="D93"/>
  <c r="J92"/>
  <c r="K92"/>
  <c r="G92"/>
  <c r="D92"/>
  <c r="J91"/>
  <c r="I91"/>
  <c r="F91"/>
  <c r="E91"/>
  <c r="G91"/>
  <c r="C91"/>
  <c r="B91"/>
  <c r="D91"/>
  <c r="K89"/>
  <c r="G89"/>
  <c r="C89"/>
  <c r="B89"/>
  <c r="D89"/>
  <c r="J88"/>
  <c r="H88"/>
  <c r="K88"/>
  <c r="G88"/>
  <c r="D88"/>
  <c r="J86"/>
  <c r="I86"/>
  <c r="F86"/>
  <c r="E86"/>
  <c r="G86"/>
  <c r="C86"/>
  <c r="B86"/>
  <c r="D86"/>
  <c r="K85"/>
  <c r="J85"/>
  <c r="H85"/>
  <c r="G85"/>
  <c r="D85"/>
  <c r="K84"/>
  <c r="J84"/>
  <c r="G84"/>
  <c r="D84"/>
  <c r="J83"/>
  <c r="H83"/>
  <c r="K83"/>
  <c r="G83"/>
  <c r="D83"/>
  <c r="J82"/>
  <c r="H82"/>
  <c r="K82"/>
  <c r="G82"/>
  <c r="D82"/>
  <c r="K81"/>
  <c r="J81"/>
  <c r="J80"/>
  <c r="H81"/>
  <c r="G81"/>
  <c r="D81"/>
  <c r="I80"/>
  <c r="H80"/>
  <c r="K80"/>
  <c r="G80"/>
  <c r="F80"/>
  <c r="E80"/>
  <c r="D80"/>
  <c r="C80"/>
  <c r="B80"/>
  <c r="J79"/>
  <c r="K79"/>
  <c r="G79"/>
  <c r="D79"/>
  <c r="J78"/>
  <c r="K78"/>
  <c r="G78"/>
  <c r="D78"/>
  <c r="J77"/>
  <c r="H77"/>
  <c r="K77"/>
  <c r="G77"/>
  <c r="D77"/>
  <c r="K76"/>
  <c r="J76"/>
  <c r="H76"/>
  <c r="G76"/>
  <c r="D76"/>
  <c r="K75"/>
  <c r="J75"/>
  <c r="H75"/>
  <c r="G75"/>
  <c r="D75"/>
  <c r="J74"/>
  <c r="H74"/>
  <c r="K74"/>
  <c r="G74"/>
  <c r="D74"/>
  <c r="J73"/>
  <c r="J72"/>
  <c r="H73"/>
  <c r="K73"/>
  <c r="G73"/>
  <c r="D73"/>
  <c r="I72"/>
  <c r="G72"/>
  <c r="F72"/>
  <c r="E72"/>
  <c r="C72"/>
  <c r="B72"/>
  <c r="D72"/>
  <c r="J71"/>
  <c r="H71"/>
  <c r="K71"/>
  <c r="G71"/>
  <c r="D71"/>
  <c r="J70"/>
  <c r="H70"/>
  <c r="K70"/>
  <c r="G70"/>
  <c r="D70"/>
  <c r="J69"/>
  <c r="H69"/>
  <c r="G69"/>
  <c r="J68"/>
  <c r="H68"/>
  <c r="K68"/>
  <c r="G68"/>
  <c r="D68"/>
  <c r="K67"/>
  <c r="J67"/>
  <c r="J66"/>
  <c r="H67"/>
  <c r="G67"/>
  <c r="D67"/>
  <c r="I66"/>
  <c r="H66"/>
  <c r="G66"/>
  <c r="F66"/>
  <c r="E66"/>
  <c r="D66"/>
  <c r="C66"/>
  <c r="B66"/>
  <c r="J65"/>
  <c r="H65"/>
  <c r="K65"/>
  <c r="G65"/>
  <c r="D65"/>
  <c r="K64"/>
  <c r="J64"/>
  <c r="G64"/>
  <c r="D64"/>
  <c r="K63"/>
  <c r="J63"/>
  <c r="I63"/>
  <c r="H63"/>
  <c r="G63"/>
  <c r="F63"/>
  <c r="E63"/>
  <c r="C63"/>
  <c r="B63"/>
  <c r="D63"/>
  <c r="J62"/>
  <c r="H62"/>
  <c r="K62"/>
  <c r="G62"/>
  <c r="D62"/>
  <c r="K61"/>
  <c r="J61"/>
  <c r="G61"/>
  <c r="D61"/>
  <c r="J60"/>
  <c r="H60"/>
  <c r="K60"/>
  <c r="G60"/>
  <c r="D60"/>
  <c r="K59"/>
  <c r="J59"/>
  <c r="H59"/>
  <c r="G59"/>
  <c r="D59"/>
  <c r="K58"/>
  <c r="J58"/>
  <c r="G58"/>
  <c r="D58"/>
  <c r="K57"/>
  <c r="J57"/>
  <c r="G57"/>
  <c r="D57"/>
  <c r="K56"/>
  <c r="J56"/>
  <c r="J55"/>
  <c r="H56"/>
  <c r="G56"/>
  <c r="D56"/>
  <c r="I55"/>
  <c r="I135"/>
  <c r="F55"/>
  <c r="F135"/>
  <c r="E55"/>
  <c r="G55"/>
  <c r="D55"/>
  <c r="C55"/>
  <c r="C135"/>
  <c r="B55"/>
  <c r="B135"/>
  <c r="J50"/>
  <c r="H50"/>
  <c r="D50"/>
  <c r="J48"/>
  <c r="H48"/>
  <c r="J47"/>
  <c r="K47"/>
  <c r="H47"/>
  <c r="G47"/>
  <c r="J46"/>
  <c r="H46"/>
  <c r="D46"/>
  <c r="J45"/>
  <c r="H45"/>
  <c r="D45"/>
  <c r="J44"/>
  <c r="H44"/>
  <c r="G44"/>
  <c r="J43"/>
  <c r="H43"/>
  <c r="J41"/>
  <c r="H41"/>
  <c r="D41"/>
  <c r="J40"/>
  <c r="H40"/>
  <c r="J39"/>
  <c r="H39"/>
  <c r="J38"/>
  <c r="H38"/>
  <c r="K38"/>
  <c r="G38"/>
  <c r="D38"/>
  <c r="J37"/>
  <c r="H37"/>
  <c r="D37"/>
  <c r="J36"/>
  <c r="H36"/>
  <c r="D36"/>
  <c r="J35"/>
  <c r="H35"/>
  <c r="J33"/>
  <c r="H33"/>
  <c r="J32"/>
  <c r="K32"/>
  <c r="H32"/>
  <c r="G32"/>
  <c r="D32"/>
  <c r="J31"/>
  <c r="H31"/>
  <c r="J30"/>
  <c r="H30"/>
  <c r="J29"/>
  <c r="H29"/>
  <c r="D29"/>
  <c r="J28"/>
  <c r="H28"/>
  <c r="K28"/>
  <c r="D28"/>
  <c r="J27"/>
  <c r="H27"/>
  <c r="J26"/>
  <c r="H26"/>
  <c r="D26"/>
  <c r="J25"/>
  <c r="H25"/>
  <c r="G25"/>
  <c r="J24"/>
  <c r="H24"/>
  <c r="D24"/>
  <c r="J23"/>
  <c r="H23"/>
  <c r="J22"/>
  <c r="H22"/>
  <c r="G22"/>
  <c r="D22"/>
  <c r="J21"/>
  <c r="H21"/>
  <c r="G21"/>
  <c r="D21"/>
  <c r="F20"/>
  <c r="E20"/>
  <c r="C20"/>
  <c r="B20"/>
  <c r="J19"/>
  <c r="H19"/>
  <c r="J18"/>
  <c r="K18"/>
  <c r="H18"/>
  <c r="D18"/>
  <c r="J17"/>
  <c r="H17"/>
  <c r="G17"/>
  <c r="J16"/>
  <c r="H16"/>
  <c r="G16"/>
  <c r="J15"/>
  <c r="H15"/>
  <c r="D15"/>
  <c r="J14"/>
  <c r="K14"/>
  <c r="H14"/>
  <c r="G14"/>
  <c r="D14"/>
  <c r="J13"/>
  <c r="H13"/>
  <c r="D13"/>
  <c r="J12"/>
  <c r="H12"/>
  <c r="J11"/>
  <c r="H11"/>
  <c r="G11"/>
  <c r="D11"/>
  <c r="J10"/>
  <c r="H10"/>
  <c r="G10"/>
  <c r="D10"/>
  <c r="F9"/>
  <c r="F34"/>
  <c r="E9"/>
  <c r="C9"/>
  <c r="B9"/>
  <c r="J50" i="370"/>
  <c r="H50"/>
  <c r="K132"/>
  <c r="J132"/>
  <c r="H132"/>
  <c r="G132"/>
  <c r="D132"/>
  <c r="K131"/>
  <c r="J131"/>
  <c r="G131"/>
  <c r="D131"/>
  <c r="K130"/>
  <c r="G130"/>
  <c r="D130"/>
  <c r="K129"/>
  <c r="J129"/>
  <c r="I129"/>
  <c r="H129"/>
  <c r="F129"/>
  <c r="E129"/>
  <c r="G129"/>
  <c r="G128"/>
  <c r="G127"/>
  <c r="C129"/>
  <c r="B129"/>
  <c r="D129"/>
  <c r="K128"/>
  <c r="I128"/>
  <c r="H128"/>
  <c r="H127"/>
  <c r="K127"/>
  <c r="D128"/>
  <c r="I127"/>
  <c r="F127"/>
  <c r="E127"/>
  <c r="C127"/>
  <c r="B127"/>
  <c r="D127"/>
  <c r="J126"/>
  <c r="J123"/>
  <c r="H126"/>
  <c r="G126"/>
  <c r="D126"/>
  <c r="J125"/>
  <c r="H125"/>
  <c r="K125"/>
  <c r="G125"/>
  <c r="D125"/>
  <c r="J124"/>
  <c r="H124"/>
  <c r="K124"/>
  <c r="G124"/>
  <c r="D124"/>
  <c r="I123"/>
  <c r="F123"/>
  <c r="E123"/>
  <c r="G123"/>
  <c r="C123"/>
  <c r="D123"/>
  <c r="B123"/>
  <c r="J122"/>
  <c r="H122"/>
  <c r="G122"/>
  <c r="D122"/>
  <c r="J121"/>
  <c r="H121"/>
  <c r="K121"/>
  <c r="G121"/>
  <c r="D121"/>
  <c r="J120"/>
  <c r="H120"/>
  <c r="K120"/>
  <c r="G120"/>
  <c r="D120"/>
  <c r="J119"/>
  <c r="H119"/>
  <c r="K119"/>
  <c r="G119"/>
  <c r="D119"/>
  <c r="K118"/>
  <c r="J118"/>
  <c r="H118"/>
  <c r="G118"/>
  <c r="D118"/>
  <c r="J117"/>
  <c r="G117"/>
  <c r="F117"/>
  <c r="E117"/>
  <c r="B117"/>
  <c r="H117"/>
  <c r="K117"/>
  <c r="J116"/>
  <c r="K116"/>
  <c r="G116"/>
  <c r="D116"/>
  <c r="J115"/>
  <c r="K115"/>
  <c r="H115"/>
  <c r="G115"/>
  <c r="D115"/>
  <c r="J114"/>
  <c r="J113"/>
  <c r="H114"/>
  <c r="K114"/>
  <c r="G114"/>
  <c r="D114"/>
  <c r="I113"/>
  <c r="F113"/>
  <c r="E113"/>
  <c r="G113"/>
  <c r="C113"/>
  <c r="B113"/>
  <c r="D113"/>
  <c r="J112"/>
  <c r="K112"/>
  <c r="H112"/>
  <c r="G112"/>
  <c r="D112"/>
  <c r="J111"/>
  <c r="H111"/>
  <c r="K111"/>
  <c r="G111"/>
  <c r="D111"/>
  <c r="J110"/>
  <c r="H110"/>
  <c r="K110"/>
  <c r="G110"/>
  <c r="D110"/>
  <c r="K109"/>
  <c r="J109"/>
  <c r="H109"/>
  <c r="H107"/>
  <c r="G109"/>
  <c r="D109"/>
  <c r="J108"/>
  <c r="H108"/>
  <c r="G108"/>
  <c r="D108"/>
  <c r="I107"/>
  <c r="F107"/>
  <c r="E107"/>
  <c r="G107"/>
  <c r="C107"/>
  <c r="D107"/>
  <c r="B107"/>
  <c r="K106"/>
  <c r="J106"/>
  <c r="H106"/>
  <c r="G106"/>
  <c r="D106"/>
  <c r="K105"/>
  <c r="J105"/>
  <c r="H105"/>
  <c r="G105"/>
  <c r="D105"/>
  <c r="J104"/>
  <c r="H104"/>
  <c r="K104"/>
  <c r="G104"/>
  <c r="D104"/>
  <c r="J103"/>
  <c r="J102"/>
  <c r="H103"/>
  <c r="K103"/>
  <c r="G103"/>
  <c r="D103"/>
  <c r="F102"/>
  <c r="E102"/>
  <c r="G102"/>
  <c r="C102"/>
  <c r="B102"/>
  <c r="D102"/>
  <c r="K101"/>
  <c r="J101"/>
  <c r="G101"/>
  <c r="D101"/>
  <c r="K100"/>
  <c r="J100"/>
  <c r="H100"/>
  <c r="G100"/>
  <c r="D100"/>
  <c r="K99"/>
  <c r="J99"/>
  <c r="G99"/>
  <c r="D99"/>
  <c r="J98"/>
  <c r="I98"/>
  <c r="H98"/>
  <c r="K98"/>
  <c r="F98"/>
  <c r="E98"/>
  <c r="G98"/>
  <c r="C98"/>
  <c r="D98"/>
  <c r="B98"/>
  <c r="K97"/>
  <c r="J97"/>
  <c r="G97"/>
  <c r="D97"/>
  <c r="J96"/>
  <c r="J89"/>
  <c r="G96"/>
  <c r="D96"/>
  <c r="K95"/>
  <c r="J95"/>
  <c r="H95"/>
  <c r="G95"/>
  <c r="D95"/>
  <c r="K94"/>
  <c r="J94"/>
  <c r="G94"/>
  <c r="D94"/>
  <c r="K93"/>
  <c r="J93"/>
  <c r="G93"/>
  <c r="D93"/>
  <c r="K92"/>
  <c r="J92"/>
  <c r="H92"/>
  <c r="G92"/>
  <c r="D92"/>
  <c r="J91"/>
  <c r="K91"/>
  <c r="G91"/>
  <c r="D91"/>
  <c r="J90"/>
  <c r="K90"/>
  <c r="G90"/>
  <c r="D90"/>
  <c r="I89"/>
  <c r="H89"/>
  <c r="K89"/>
  <c r="F89"/>
  <c r="G89"/>
  <c r="E89"/>
  <c r="C89"/>
  <c r="B89"/>
  <c r="D89"/>
  <c r="K88"/>
  <c r="J88"/>
  <c r="J86"/>
  <c r="H88"/>
  <c r="G88"/>
  <c r="D88"/>
  <c r="I86"/>
  <c r="H86"/>
  <c r="F86"/>
  <c r="E86"/>
  <c r="G86"/>
  <c r="D86"/>
  <c r="C86"/>
  <c r="B86"/>
  <c r="K85"/>
  <c r="J85"/>
  <c r="H85"/>
  <c r="G85"/>
  <c r="D85"/>
  <c r="J84"/>
  <c r="K84"/>
  <c r="G84"/>
  <c r="D84"/>
  <c r="K83"/>
  <c r="J83"/>
  <c r="G83"/>
  <c r="D83"/>
  <c r="K82"/>
  <c r="J82"/>
  <c r="H82"/>
  <c r="G82"/>
  <c r="D82"/>
  <c r="K81"/>
  <c r="J81"/>
  <c r="G81"/>
  <c r="D81"/>
  <c r="I80"/>
  <c r="I133"/>
  <c r="I134"/>
  <c r="H80"/>
  <c r="F80"/>
  <c r="E80"/>
  <c r="G80"/>
  <c r="C80"/>
  <c r="B80"/>
  <c r="D80"/>
  <c r="J79"/>
  <c r="K79"/>
  <c r="G79"/>
  <c r="D79"/>
  <c r="J78"/>
  <c r="K78"/>
  <c r="G78"/>
  <c r="D78"/>
  <c r="J77"/>
  <c r="K77"/>
  <c r="G77"/>
  <c r="D77"/>
  <c r="K76"/>
  <c r="J76"/>
  <c r="H76"/>
  <c r="G76"/>
  <c r="D76"/>
  <c r="K75"/>
  <c r="J75"/>
  <c r="H75"/>
  <c r="G75"/>
  <c r="D75"/>
  <c r="K74"/>
  <c r="J74"/>
  <c r="G74"/>
  <c r="D74"/>
  <c r="J73"/>
  <c r="K73"/>
  <c r="G73"/>
  <c r="D73"/>
  <c r="I72"/>
  <c r="H72"/>
  <c r="F72"/>
  <c r="G72"/>
  <c r="E72"/>
  <c r="C72"/>
  <c r="D72"/>
  <c r="B72"/>
  <c r="J71"/>
  <c r="K71"/>
  <c r="G71"/>
  <c r="D71"/>
  <c r="J70"/>
  <c r="K70"/>
  <c r="G70"/>
  <c r="D70"/>
  <c r="K69"/>
  <c r="J69"/>
  <c r="H69"/>
  <c r="G69"/>
  <c r="D69"/>
  <c r="K68"/>
  <c r="J68"/>
  <c r="J67"/>
  <c r="K67"/>
  <c r="H68"/>
  <c r="G68"/>
  <c r="D68"/>
  <c r="I67"/>
  <c r="H67"/>
  <c r="F67"/>
  <c r="E67"/>
  <c r="G67"/>
  <c r="C67"/>
  <c r="D67"/>
  <c r="B67"/>
  <c r="K66"/>
  <c r="J66"/>
  <c r="H66"/>
  <c r="G66"/>
  <c r="D66"/>
  <c r="K65"/>
  <c r="J65"/>
  <c r="G65"/>
  <c r="D65"/>
  <c r="K64"/>
  <c r="J64"/>
  <c r="I64"/>
  <c r="H64"/>
  <c r="G64"/>
  <c r="F64"/>
  <c r="E64"/>
  <c r="D64"/>
  <c r="C64"/>
  <c r="B64"/>
  <c r="J63"/>
  <c r="K63"/>
  <c r="G63"/>
  <c r="D63"/>
  <c r="J62"/>
  <c r="H62"/>
  <c r="K62"/>
  <c r="G62"/>
  <c r="D62"/>
  <c r="J61"/>
  <c r="K61"/>
  <c r="H61"/>
  <c r="G61"/>
  <c r="D61"/>
  <c r="K60"/>
  <c r="J60"/>
  <c r="H60"/>
  <c r="G60"/>
  <c r="D60"/>
  <c r="J59"/>
  <c r="K59"/>
  <c r="G59"/>
  <c r="D59"/>
  <c r="J58"/>
  <c r="K58"/>
  <c r="H58"/>
  <c r="G58"/>
  <c r="D58"/>
  <c r="J57"/>
  <c r="H57"/>
  <c r="K57"/>
  <c r="G57"/>
  <c r="D57"/>
  <c r="I56"/>
  <c r="F56"/>
  <c r="E56"/>
  <c r="G56"/>
  <c r="C56"/>
  <c r="B56"/>
  <c r="J51"/>
  <c r="H51"/>
  <c r="J49"/>
  <c r="I49"/>
  <c r="H49"/>
  <c r="J48"/>
  <c r="H48"/>
  <c r="G48"/>
  <c r="D48"/>
  <c r="J47"/>
  <c r="K47"/>
  <c r="H47"/>
  <c r="D47"/>
  <c r="J46"/>
  <c r="K46"/>
  <c r="H46"/>
  <c r="D46"/>
  <c r="J45"/>
  <c r="H45"/>
  <c r="G45"/>
  <c r="J44"/>
  <c r="K44"/>
  <c r="H44"/>
  <c r="G44"/>
  <c r="J43"/>
  <c r="K43"/>
  <c r="H43"/>
  <c r="G43"/>
  <c r="J42"/>
  <c r="H42"/>
  <c r="G42"/>
  <c r="D42"/>
  <c r="J41"/>
  <c r="H41"/>
  <c r="G41"/>
  <c r="J40"/>
  <c r="K40"/>
  <c r="H40"/>
  <c r="G40"/>
  <c r="J39"/>
  <c r="K39"/>
  <c r="H39"/>
  <c r="D39"/>
  <c r="J38"/>
  <c r="K38"/>
  <c r="H38"/>
  <c r="D38"/>
  <c r="J37"/>
  <c r="K37"/>
  <c r="H37"/>
  <c r="D37"/>
  <c r="J36"/>
  <c r="H36"/>
  <c r="J34"/>
  <c r="H34"/>
  <c r="J33"/>
  <c r="K33"/>
  <c r="H33"/>
  <c r="G33"/>
  <c r="D33"/>
  <c r="J32"/>
  <c r="H32"/>
  <c r="J31"/>
  <c r="H31"/>
  <c r="J30"/>
  <c r="H30"/>
  <c r="J29"/>
  <c r="K29"/>
  <c r="H29"/>
  <c r="D29"/>
  <c r="J28"/>
  <c r="K28"/>
  <c r="H28"/>
  <c r="G28"/>
  <c r="D28"/>
  <c r="J27"/>
  <c r="K27"/>
  <c r="H27"/>
  <c r="D27"/>
  <c r="J26"/>
  <c r="K26"/>
  <c r="H26"/>
  <c r="D26"/>
  <c r="J25"/>
  <c r="H25"/>
  <c r="J24"/>
  <c r="H24"/>
  <c r="D24"/>
  <c r="J23"/>
  <c r="H23"/>
  <c r="J22"/>
  <c r="K22"/>
  <c r="H22"/>
  <c r="G22"/>
  <c r="D22"/>
  <c r="J21"/>
  <c r="K21"/>
  <c r="H21"/>
  <c r="G21"/>
  <c r="D21"/>
  <c r="F20"/>
  <c r="G20"/>
  <c r="E20"/>
  <c r="C20"/>
  <c r="B20"/>
  <c r="B35"/>
  <c r="B52"/>
  <c r="J19"/>
  <c r="H19"/>
  <c r="J18"/>
  <c r="K18"/>
  <c r="H18"/>
  <c r="D18"/>
  <c r="J17"/>
  <c r="H17"/>
  <c r="G17"/>
  <c r="J16"/>
  <c r="K16"/>
  <c r="H16"/>
  <c r="G16"/>
  <c r="J15"/>
  <c r="K15"/>
  <c r="H15"/>
  <c r="D15"/>
  <c r="J14"/>
  <c r="K14"/>
  <c r="H14"/>
  <c r="G14"/>
  <c r="D14"/>
  <c r="J13"/>
  <c r="H13"/>
  <c r="J12"/>
  <c r="K12"/>
  <c r="H12"/>
  <c r="D12"/>
  <c r="J11"/>
  <c r="K11"/>
  <c r="H11"/>
  <c r="G11"/>
  <c r="D11"/>
  <c r="J10"/>
  <c r="K10"/>
  <c r="H10"/>
  <c r="G10"/>
  <c r="D10"/>
  <c r="F9"/>
  <c r="E9"/>
  <c r="H9"/>
  <c r="C9"/>
  <c r="D9"/>
  <c r="B9"/>
  <c r="J70" i="366"/>
  <c r="J62"/>
  <c r="J88"/>
  <c r="J83"/>
  <c r="J77"/>
  <c r="J114"/>
  <c r="J115"/>
  <c r="J113"/>
  <c r="J108"/>
  <c r="J109"/>
  <c r="J110"/>
  <c r="J111"/>
  <c r="J107"/>
  <c r="J99"/>
  <c r="J100"/>
  <c r="J98"/>
  <c r="J90"/>
  <c r="J91"/>
  <c r="J92"/>
  <c r="J93"/>
  <c r="J94"/>
  <c r="J95"/>
  <c r="J96"/>
  <c r="J89"/>
  <c r="J81"/>
  <c r="J82"/>
  <c r="J80"/>
  <c r="J73"/>
  <c r="J74"/>
  <c r="J75"/>
  <c r="J76"/>
  <c r="J78"/>
  <c r="J72"/>
  <c r="J68"/>
  <c r="J69"/>
  <c r="K69"/>
  <c r="J67"/>
  <c r="J64"/>
  <c r="J61"/>
  <c r="J60"/>
  <c r="J56"/>
  <c r="J57"/>
  <c r="J58"/>
  <c r="G35" i="369"/>
  <c r="H35"/>
  <c r="G20"/>
  <c r="H20"/>
  <c r="I10"/>
  <c r="I11"/>
  <c r="I12"/>
  <c r="I13"/>
  <c r="I14"/>
  <c r="I15"/>
  <c r="I16"/>
  <c r="I17"/>
  <c r="I18"/>
  <c r="I19"/>
  <c r="I21"/>
  <c r="I22"/>
  <c r="I23"/>
  <c r="I24"/>
  <c r="I25"/>
  <c r="I26"/>
  <c r="I27"/>
  <c r="I28"/>
  <c r="I29"/>
  <c r="I30"/>
  <c r="I31"/>
  <c r="I32"/>
  <c r="I33"/>
  <c r="I34"/>
  <c r="I36"/>
  <c r="I37"/>
  <c r="I38"/>
  <c r="I39"/>
  <c r="I40"/>
  <c r="I41"/>
  <c r="I42"/>
  <c r="I43"/>
  <c r="I44"/>
  <c r="I45"/>
  <c r="I46"/>
  <c r="I47"/>
  <c r="I48"/>
  <c r="I49"/>
  <c r="I50"/>
  <c r="G9"/>
  <c r="H9"/>
  <c r="M131"/>
  <c r="L131"/>
  <c r="J131"/>
  <c r="I131"/>
  <c r="D131"/>
  <c r="M130"/>
  <c r="L130"/>
  <c r="I130"/>
  <c r="D130"/>
  <c r="M129"/>
  <c r="I129"/>
  <c r="D129"/>
  <c r="L128"/>
  <c r="K128"/>
  <c r="J128"/>
  <c r="M128"/>
  <c r="I128"/>
  <c r="I127"/>
  <c r="I126"/>
  <c r="F128"/>
  <c r="E128"/>
  <c r="C128"/>
  <c r="B128"/>
  <c r="D128"/>
  <c r="K127"/>
  <c r="K126"/>
  <c r="J127"/>
  <c r="M127"/>
  <c r="D127"/>
  <c r="F126"/>
  <c r="E126"/>
  <c r="C126"/>
  <c r="B126"/>
  <c r="D126"/>
  <c r="L125"/>
  <c r="J125"/>
  <c r="I125"/>
  <c r="D125"/>
  <c r="L124"/>
  <c r="J124"/>
  <c r="M124"/>
  <c r="I124"/>
  <c r="D124"/>
  <c r="L123"/>
  <c r="M123"/>
  <c r="J123"/>
  <c r="I123"/>
  <c r="D123"/>
  <c r="K122"/>
  <c r="J122"/>
  <c r="F122"/>
  <c r="E122"/>
  <c r="I122"/>
  <c r="C122"/>
  <c r="D122"/>
  <c r="B122"/>
  <c r="L121"/>
  <c r="J121"/>
  <c r="I121"/>
  <c r="D121"/>
  <c r="L120"/>
  <c r="J120"/>
  <c r="M120"/>
  <c r="I120"/>
  <c r="D120"/>
  <c r="M119"/>
  <c r="L119"/>
  <c r="J119"/>
  <c r="I119"/>
  <c r="D119"/>
  <c r="M118"/>
  <c r="L118"/>
  <c r="J118"/>
  <c r="I118"/>
  <c r="D118"/>
  <c r="L117"/>
  <c r="J117"/>
  <c r="M117"/>
  <c r="I117"/>
  <c r="D117"/>
  <c r="F116"/>
  <c r="L116"/>
  <c r="E116"/>
  <c r="I116"/>
  <c r="D116"/>
  <c r="B116"/>
  <c r="J116"/>
  <c r="M116"/>
  <c r="L115"/>
  <c r="M115"/>
  <c r="I115"/>
  <c r="D115"/>
  <c r="J114"/>
  <c r="M114"/>
  <c r="I114"/>
  <c r="D114"/>
  <c r="J113"/>
  <c r="M113"/>
  <c r="I113"/>
  <c r="D113"/>
  <c r="L112"/>
  <c r="K112"/>
  <c r="F112"/>
  <c r="E112"/>
  <c r="I112"/>
  <c r="C112"/>
  <c r="B112"/>
  <c r="J111"/>
  <c r="M111"/>
  <c r="I111"/>
  <c r="D111"/>
  <c r="J110"/>
  <c r="M110"/>
  <c r="I110"/>
  <c r="D110"/>
  <c r="J109"/>
  <c r="M109"/>
  <c r="I109"/>
  <c r="D109"/>
  <c r="J108"/>
  <c r="M108"/>
  <c r="I108"/>
  <c r="D108"/>
  <c r="J107"/>
  <c r="M107"/>
  <c r="I107"/>
  <c r="D107"/>
  <c r="L106"/>
  <c r="K106"/>
  <c r="F106"/>
  <c r="E106"/>
  <c r="I106"/>
  <c r="C106"/>
  <c r="B106"/>
  <c r="D106"/>
  <c r="L105"/>
  <c r="J105"/>
  <c r="M105"/>
  <c r="I105"/>
  <c r="D105"/>
  <c r="L104"/>
  <c r="J104"/>
  <c r="M104"/>
  <c r="I104"/>
  <c r="D104"/>
  <c r="L103"/>
  <c r="J103"/>
  <c r="M103"/>
  <c r="I103"/>
  <c r="D103"/>
  <c r="L102"/>
  <c r="L101"/>
  <c r="J102"/>
  <c r="M102"/>
  <c r="I102"/>
  <c r="D102"/>
  <c r="J101"/>
  <c r="M101"/>
  <c r="F101"/>
  <c r="E101"/>
  <c r="I101"/>
  <c r="C101"/>
  <c r="B101"/>
  <c r="D101"/>
  <c r="M100"/>
  <c r="I100"/>
  <c r="D100"/>
  <c r="L99"/>
  <c r="J99"/>
  <c r="J97"/>
  <c r="I99"/>
  <c r="D99"/>
  <c r="M98"/>
  <c r="I98"/>
  <c r="D98"/>
  <c r="L97"/>
  <c r="K97"/>
  <c r="F97"/>
  <c r="E97"/>
  <c r="I97"/>
  <c r="C97"/>
  <c r="B97"/>
  <c r="M96"/>
  <c r="I96"/>
  <c r="D96"/>
  <c r="M95"/>
  <c r="I95"/>
  <c r="D95"/>
  <c r="M94"/>
  <c r="L94"/>
  <c r="J94"/>
  <c r="I94"/>
  <c r="D94"/>
  <c r="M93"/>
  <c r="I93"/>
  <c r="D93"/>
  <c r="M92"/>
  <c r="I92"/>
  <c r="D92"/>
  <c r="L91"/>
  <c r="J91"/>
  <c r="M91"/>
  <c r="I91"/>
  <c r="D91"/>
  <c r="M90"/>
  <c r="I90"/>
  <c r="D90"/>
  <c r="M89"/>
  <c r="I89"/>
  <c r="D89"/>
  <c r="L88"/>
  <c r="K88"/>
  <c r="J88"/>
  <c r="M88"/>
  <c r="F88"/>
  <c r="E88"/>
  <c r="I88"/>
  <c r="C88"/>
  <c r="B88"/>
  <c r="D88"/>
  <c r="L87"/>
  <c r="J87"/>
  <c r="M87"/>
  <c r="I87"/>
  <c r="D87"/>
  <c r="L85"/>
  <c r="K85"/>
  <c r="J85"/>
  <c r="M85"/>
  <c r="F85"/>
  <c r="E85"/>
  <c r="I85"/>
  <c r="C85"/>
  <c r="D85"/>
  <c r="B85"/>
  <c r="L84"/>
  <c r="J84"/>
  <c r="J79"/>
  <c r="M79"/>
  <c r="I84"/>
  <c r="D84"/>
  <c r="M83"/>
  <c r="I83"/>
  <c r="D83"/>
  <c r="L82"/>
  <c r="M82"/>
  <c r="I82"/>
  <c r="D82"/>
  <c r="L81"/>
  <c r="J81"/>
  <c r="M81"/>
  <c r="I81"/>
  <c r="D81"/>
  <c r="M80"/>
  <c r="I80"/>
  <c r="D80"/>
  <c r="L79"/>
  <c r="K79"/>
  <c r="F79"/>
  <c r="I79"/>
  <c r="E79"/>
  <c r="C79"/>
  <c r="B79"/>
  <c r="D79"/>
  <c r="M78"/>
  <c r="I78"/>
  <c r="D78"/>
  <c r="M77"/>
  <c r="I77"/>
  <c r="D77"/>
  <c r="M76"/>
  <c r="I76"/>
  <c r="D76"/>
  <c r="L75"/>
  <c r="J75"/>
  <c r="M75"/>
  <c r="I75"/>
  <c r="D75"/>
  <c r="L74"/>
  <c r="L71"/>
  <c r="J74"/>
  <c r="M74"/>
  <c r="I74"/>
  <c r="D74"/>
  <c r="M73"/>
  <c r="I73"/>
  <c r="D73"/>
  <c r="M72"/>
  <c r="I72"/>
  <c r="D72"/>
  <c r="K71"/>
  <c r="F71"/>
  <c r="E71"/>
  <c r="I71"/>
  <c r="C71"/>
  <c r="B71"/>
  <c r="D71"/>
  <c r="M70"/>
  <c r="I70"/>
  <c r="D70"/>
  <c r="M69"/>
  <c r="I69"/>
  <c r="D69"/>
  <c r="L68"/>
  <c r="J68"/>
  <c r="M68"/>
  <c r="I68"/>
  <c r="D68"/>
  <c r="J67"/>
  <c r="M67"/>
  <c r="I67"/>
  <c r="D67"/>
  <c r="L66"/>
  <c r="K66"/>
  <c r="F66"/>
  <c r="I66"/>
  <c r="E66"/>
  <c r="C66"/>
  <c r="B66"/>
  <c r="L65"/>
  <c r="J65"/>
  <c r="M65"/>
  <c r="I65"/>
  <c r="D65"/>
  <c r="M64"/>
  <c r="I64"/>
  <c r="D64"/>
  <c r="L63"/>
  <c r="K63"/>
  <c r="J63"/>
  <c r="F63"/>
  <c r="E63"/>
  <c r="D63"/>
  <c r="C63"/>
  <c r="B63"/>
  <c r="M62"/>
  <c r="I62"/>
  <c r="D62"/>
  <c r="L61"/>
  <c r="J61"/>
  <c r="M61"/>
  <c r="I61"/>
  <c r="D61"/>
  <c r="J60"/>
  <c r="M60"/>
  <c r="I60"/>
  <c r="D60"/>
  <c r="L59"/>
  <c r="J59"/>
  <c r="I59"/>
  <c r="D59"/>
  <c r="M58"/>
  <c r="I58"/>
  <c r="D58"/>
  <c r="J57"/>
  <c r="M57"/>
  <c r="I57"/>
  <c r="D57"/>
  <c r="J56"/>
  <c r="M56"/>
  <c r="I56"/>
  <c r="D56"/>
  <c r="L55"/>
  <c r="K55"/>
  <c r="F55"/>
  <c r="I55"/>
  <c r="E55"/>
  <c r="E132"/>
  <c r="C55"/>
  <c r="C132"/>
  <c r="B55"/>
  <c r="L50"/>
  <c r="J50"/>
  <c r="L49"/>
  <c r="K49"/>
  <c r="J49"/>
  <c r="M48"/>
  <c r="L48"/>
  <c r="J48"/>
  <c r="D48"/>
  <c r="M47"/>
  <c r="L47"/>
  <c r="J47"/>
  <c r="D47"/>
  <c r="M46"/>
  <c r="L46"/>
  <c r="J46"/>
  <c r="D46"/>
  <c r="M45"/>
  <c r="L45"/>
  <c r="J45"/>
  <c r="L44"/>
  <c r="M44"/>
  <c r="J44"/>
  <c r="L43"/>
  <c r="M43"/>
  <c r="J43"/>
  <c r="L42"/>
  <c r="M42"/>
  <c r="J42"/>
  <c r="D42"/>
  <c r="L41"/>
  <c r="J41"/>
  <c r="L40"/>
  <c r="J40"/>
  <c r="L39"/>
  <c r="J39"/>
  <c r="D39"/>
  <c r="L38"/>
  <c r="M38"/>
  <c r="J38"/>
  <c r="D38"/>
  <c r="L37"/>
  <c r="J37"/>
  <c r="D37"/>
  <c r="L36"/>
  <c r="J36"/>
  <c r="L34"/>
  <c r="J34"/>
  <c r="L33"/>
  <c r="M33"/>
  <c r="J33"/>
  <c r="D33"/>
  <c r="L32"/>
  <c r="J32"/>
  <c r="L31"/>
  <c r="J31"/>
  <c r="L30"/>
  <c r="J30"/>
  <c r="L29"/>
  <c r="M29"/>
  <c r="J29"/>
  <c r="D29"/>
  <c r="L28"/>
  <c r="M28"/>
  <c r="J28"/>
  <c r="D28"/>
  <c r="L27"/>
  <c r="M27"/>
  <c r="J27"/>
  <c r="D27"/>
  <c r="L26"/>
  <c r="M26"/>
  <c r="J26"/>
  <c r="D26"/>
  <c r="L25"/>
  <c r="J25"/>
  <c r="L24"/>
  <c r="M24"/>
  <c r="J24"/>
  <c r="D24"/>
  <c r="L23"/>
  <c r="J23"/>
  <c r="L22"/>
  <c r="M22"/>
  <c r="J22"/>
  <c r="D22"/>
  <c r="M21"/>
  <c r="L21"/>
  <c r="J21"/>
  <c r="D21"/>
  <c r="F20"/>
  <c r="E20"/>
  <c r="I20"/>
  <c r="C20"/>
  <c r="B20"/>
  <c r="L19"/>
  <c r="J19"/>
  <c r="L18"/>
  <c r="M18"/>
  <c r="J18"/>
  <c r="D18"/>
  <c r="M17"/>
  <c r="L17"/>
  <c r="J17"/>
  <c r="M16"/>
  <c r="L16"/>
  <c r="J16"/>
  <c r="L15"/>
  <c r="M15"/>
  <c r="J15"/>
  <c r="D15"/>
  <c r="M14"/>
  <c r="L14"/>
  <c r="J14"/>
  <c r="D14"/>
  <c r="L13"/>
  <c r="J13"/>
  <c r="L12"/>
  <c r="J12"/>
  <c r="D12"/>
  <c r="L11"/>
  <c r="M11"/>
  <c r="J11"/>
  <c r="D11"/>
  <c r="M10"/>
  <c r="L10"/>
  <c r="J10"/>
  <c r="D10"/>
  <c r="F9"/>
  <c r="E9"/>
  <c r="C9"/>
  <c r="B9"/>
  <c r="F10" i="368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D20"/>
  <c r="E20"/>
  <c r="D9"/>
  <c r="D35"/>
  <c r="E9"/>
  <c r="M131"/>
  <c r="L131"/>
  <c r="L128"/>
  <c r="J131"/>
  <c r="I131"/>
  <c r="F131"/>
  <c r="M130"/>
  <c r="L130"/>
  <c r="I130"/>
  <c r="F130"/>
  <c r="M129"/>
  <c r="I129"/>
  <c r="F129"/>
  <c r="K128"/>
  <c r="J128"/>
  <c r="M128"/>
  <c r="H128"/>
  <c r="G128"/>
  <c r="I128"/>
  <c r="I127"/>
  <c r="I126"/>
  <c r="C128"/>
  <c r="B128"/>
  <c r="K127"/>
  <c r="K126"/>
  <c r="J127"/>
  <c r="M127"/>
  <c r="F127"/>
  <c r="H126"/>
  <c r="G126"/>
  <c r="C126"/>
  <c r="B126"/>
  <c r="F126"/>
  <c r="L125"/>
  <c r="M125"/>
  <c r="J125"/>
  <c r="I125"/>
  <c r="F125"/>
  <c r="L124"/>
  <c r="J124"/>
  <c r="M124"/>
  <c r="I124"/>
  <c r="F124"/>
  <c r="L123"/>
  <c r="L122"/>
  <c r="J123"/>
  <c r="I123"/>
  <c r="F123"/>
  <c r="K122"/>
  <c r="H122"/>
  <c r="G122"/>
  <c r="I122"/>
  <c r="C122"/>
  <c r="B122"/>
  <c r="L121"/>
  <c r="J121"/>
  <c r="I121"/>
  <c r="F121"/>
  <c r="L120"/>
  <c r="J120"/>
  <c r="M120"/>
  <c r="I120"/>
  <c r="F120"/>
  <c r="L119"/>
  <c r="J119"/>
  <c r="M119"/>
  <c r="I119"/>
  <c r="F119"/>
  <c r="L118"/>
  <c r="J118"/>
  <c r="M118"/>
  <c r="I118"/>
  <c r="F118"/>
  <c r="L117"/>
  <c r="J117"/>
  <c r="M117"/>
  <c r="I117"/>
  <c r="F117"/>
  <c r="H116"/>
  <c r="L116"/>
  <c r="G116"/>
  <c r="I116"/>
  <c r="B116"/>
  <c r="L115"/>
  <c r="M115"/>
  <c r="I115"/>
  <c r="F115"/>
  <c r="J114"/>
  <c r="M114"/>
  <c r="I114"/>
  <c r="F114"/>
  <c r="J113"/>
  <c r="M113"/>
  <c r="I113"/>
  <c r="F113"/>
  <c r="K112"/>
  <c r="H112"/>
  <c r="G112"/>
  <c r="I112"/>
  <c r="C112"/>
  <c r="B112"/>
  <c r="J111"/>
  <c r="M111"/>
  <c r="I111"/>
  <c r="F111"/>
  <c r="J110"/>
  <c r="M110"/>
  <c r="I110"/>
  <c r="F110"/>
  <c r="J109"/>
  <c r="M109"/>
  <c r="I109"/>
  <c r="F109"/>
  <c r="J108"/>
  <c r="M108"/>
  <c r="I108"/>
  <c r="F108"/>
  <c r="J107"/>
  <c r="M107"/>
  <c r="I107"/>
  <c r="F107"/>
  <c r="L106"/>
  <c r="K106"/>
  <c r="H106"/>
  <c r="G106"/>
  <c r="I106"/>
  <c r="C106"/>
  <c r="B106"/>
  <c r="L105"/>
  <c r="J105"/>
  <c r="M105"/>
  <c r="I105"/>
  <c r="F105"/>
  <c r="L104"/>
  <c r="J104"/>
  <c r="M104"/>
  <c r="I104"/>
  <c r="F104"/>
  <c r="L103"/>
  <c r="J103"/>
  <c r="M103"/>
  <c r="I103"/>
  <c r="F103"/>
  <c r="L102"/>
  <c r="J102"/>
  <c r="J101"/>
  <c r="M101"/>
  <c r="I102"/>
  <c r="F102"/>
  <c r="H101"/>
  <c r="G101"/>
  <c r="I101"/>
  <c r="C101"/>
  <c r="B101"/>
  <c r="F101"/>
  <c r="M100"/>
  <c r="I100"/>
  <c r="F100"/>
  <c r="L99"/>
  <c r="L97"/>
  <c r="J99"/>
  <c r="M99"/>
  <c r="I99"/>
  <c r="F99"/>
  <c r="M98"/>
  <c r="I98"/>
  <c r="F98"/>
  <c r="K97"/>
  <c r="J97"/>
  <c r="H97"/>
  <c r="G97"/>
  <c r="I97"/>
  <c r="C97"/>
  <c r="F97"/>
  <c r="B97"/>
  <c r="M96"/>
  <c r="I96"/>
  <c r="F96"/>
  <c r="M95"/>
  <c r="I95"/>
  <c r="F95"/>
  <c r="L94"/>
  <c r="J94"/>
  <c r="M94"/>
  <c r="I94"/>
  <c r="F94"/>
  <c r="M93"/>
  <c r="I93"/>
  <c r="F93"/>
  <c r="M92"/>
  <c r="I92"/>
  <c r="F92"/>
  <c r="L91"/>
  <c r="J91"/>
  <c r="M91"/>
  <c r="I91"/>
  <c r="F91"/>
  <c r="M90"/>
  <c r="I90"/>
  <c r="F90"/>
  <c r="M89"/>
  <c r="I89"/>
  <c r="F89"/>
  <c r="L88"/>
  <c r="K88"/>
  <c r="J88"/>
  <c r="H88"/>
  <c r="G88"/>
  <c r="C88"/>
  <c r="B88"/>
  <c r="L87"/>
  <c r="L85"/>
  <c r="J87"/>
  <c r="I87"/>
  <c r="F87"/>
  <c r="K85"/>
  <c r="J85"/>
  <c r="H85"/>
  <c r="G85"/>
  <c r="I85"/>
  <c r="C85"/>
  <c r="F85"/>
  <c r="B85"/>
  <c r="L84"/>
  <c r="J84"/>
  <c r="M84"/>
  <c r="I84"/>
  <c r="F84"/>
  <c r="M83"/>
  <c r="I83"/>
  <c r="F83"/>
  <c r="L82"/>
  <c r="M82"/>
  <c r="I82"/>
  <c r="F82"/>
  <c r="L81"/>
  <c r="J81"/>
  <c r="I81"/>
  <c r="F81"/>
  <c r="M80"/>
  <c r="I80"/>
  <c r="F80"/>
  <c r="K79"/>
  <c r="H79"/>
  <c r="G79"/>
  <c r="C79"/>
  <c r="B79"/>
  <c r="M78"/>
  <c r="I78"/>
  <c r="F78"/>
  <c r="M77"/>
  <c r="I77"/>
  <c r="F77"/>
  <c r="M76"/>
  <c r="I76"/>
  <c r="F76"/>
  <c r="L75"/>
  <c r="J75"/>
  <c r="M75"/>
  <c r="I75"/>
  <c r="F75"/>
  <c r="L74"/>
  <c r="J74"/>
  <c r="M74"/>
  <c r="I74"/>
  <c r="F74"/>
  <c r="M73"/>
  <c r="I73"/>
  <c r="F73"/>
  <c r="M72"/>
  <c r="I72"/>
  <c r="F72"/>
  <c r="K71"/>
  <c r="H71"/>
  <c r="G71"/>
  <c r="C71"/>
  <c r="B71"/>
  <c r="M70"/>
  <c r="I70"/>
  <c r="F70"/>
  <c r="M69"/>
  <c r="I69"/>
  <c r="F69"/>
  <c r="L68"/>
  <c r="J68"/>
  <c r="M68"/>
  <c r="I68"/>
  <c r="F68"/>
  <c r="J67"/>
  <c r="I67"/>
  <c r="F67"/>
  <c r="L66"/>
  <c r="K66"/>
  <c r="H66"/>
  <c r="I66"/>
  <c r="G66"/>
  <c r="C66"/>
  <c r="B66"/>
  <c r="L65"/>
  <c r="J65"/>
  <c r="M65"/>
  <c r="I65"/>
  <c r="F65"/>
  <c r="M64"/>
  <c r="I64"/>
  <c r="F64"/>
  <c r="L63"/>
  <c r="K63"/>
  <c r="J63"/>
  <c r="H63"/>
  <c r="G63"/>
  <c r="C63"/>
  <c r="B63"/>
  <c r="F63"/>
  <c r="M62"/>
  <c r="I62"/>
  <c r="F62"/>
  <c r="L61"/>
  <c r="J61"/>
  <c r="I61"/>
  <c r="F61"/>
  <c r="J60"/>
  <c r="M60"/>
  <c r="I60"/>
  <c r="F60"/>
  <c r="L59"/>
  <c r="J59"/>
  <c r="I59"/>
  <c r="F59"/>
  <c r="M58"/>
  <c r="I58"/>
  <c r="F58"/>
  <c r="J57"/>
  <c r="M57"/>
  <c r="I57"/>
  <c r="F57"/>
  <c r="J56"/>
  <c r="I56"/>
  <c r="F56"/>
  <c r="L55"/>
  <c r="K55"/>
  <c r="H55"/>
  <c r="G55"/>
  <c r="C55"/>
  <c r="C132"/>
  <c r="B55"/>
  <c r="L50"/>
  <c r="J50"/>
  <c r="L49"/>
  <c r="K49"/>
  <c r="J49"/>
  <c r="L48"/>
  <c r="J48"/>
  <c r="I48"/>
  <c r="F48"/>
  <c r="L47"/>
  <c r="J47"/>
  <c r="M47"/>
  <c r="F47"/>
  <c r="L46"/>
  <c r="J46"/>
  <c r="F46"/>
  <c r="L45"/>
  <c r="J45"/>
  <c r="I45"/>
  <c r="L44"/>
  <c r="J44"/>
  <c r="I44"/>
  <c r="L43"/>
  <c r="J43"/>
  <c r="M43"/>
  <c r="I43"/>
  <c r="L42"/>
  <c r="J42"/>
  <c r="I42"/>
  <c r="F42"/>
  <c r="L41"/>
  <c r="J41"/>
  <c r="I41"/>
  <c r="L40"/>
  <c r="J40"/>
  <c r="I40"/>
  <c r="L39"/>
  <c r="J39"/>
  <c r="F39"/>
  <c r="L38"/>
  <c r="J38"/>
  <c r="F38"/>
  <c r="L37"/>
  <c r="J37"/>
  <c r="F37"/>
  <c r="L36"/>
  <c r="J36"/>
  <c r="B35"/>
  <c r="B51"/>
  <c r="L34"/>
  <c r="J34"/>
  <c r="L33"/>
  <c r="M33"/>
  <c r="J33"/>
  <c r="I33"/>
  <c r="L32"/>
  <c r="J32"/>
  <c r="L31"/>
  <c r="J31"/>
  <c r="L30"/>
  <c r="J30"/>
  <c r="L29"/>
  <c r="M29"/>
  <c r="J29"/>
  <c r="L28"/>
  <c r="M28"/>
  <c r="J28"/>
  <c r="I28"/>
  <c r="M27"/>
  <c r="L27"/>
  <c r="J27"/>
  <c r="M26"/>
  <c r="L26"/>
  <c r="J26"/>
  <c r="L25"/>
  <c r="J25"/>
  <c r="L24"/>
  <c r="J24"/>
  <c r="M24"/>
  <c r="L23"/>
  <c r="J23"/>
  <c r="M22"/>
  <c r="L22"/>
  <c r="J22"/>
  <c r="I22"/>
  <c r="M21"/>
  <c r="L21"/>
  <c r="J21"/>
  <c r="I21"/>
  <c r="J20"/>
  <c r="I20"/>
  <c r="H20"/>
  <c r="G20"/>
  <c r="C20"/>
  <c r="B20"/>
  <c r="L19"/>
  <c r="J19"/>
  <c r="M18"/>
  <c r="L18"/>
  <c r="J18"/>
  <c r="M17"/>
  <c r="L17"/>
  <c r="J17"/>
  <c r="I17"/>
  <c r="M16"/>
  <c r="L16"/>
  <c r="J16"/>
  <c r="I16"/>
  <c r="M15"/>
  <c r="L15"/>
  <c r="J15"/>
  <c r="M14"/>
  <c r="L14"/>
  <c r="J14"/>
  <c r="I14"/>
  <c r="L13"/>
  <c r="J13"/>
  <c r="M12"/>
  <c r="L12"/>
  <c r="J12"/>
  <c r="M11"/>
  <c r="L11"/>
  <c r="J11"/>
  <c r="I11"/>
  <c r="M10"/>
  <c r="L10"/>
  <c r="J10"/>
  <c r="I10"/>
  <c r="J9"/>
  <c r="I9"/>
  <c r="H9"/>
  <c r="H35"/>
  <c r="I35"/>
  <c r="G9"/>
  <c r="G35"/>
  <c r="G51"/>
  <c r="C9"/>
  <c r="B9"/>
  <c r="F50" i="367"/>
  <c r="J50"/>
  <c r="K50"/>
  <c r="C9"/>
  <c r="C20"/>
  <c r="J133"/>
  <c r="H133"/>
  <c r="K133"/>
  <c r="G133"/>
  <c r="D133"/>
  <c r="K132"/>
  <c r="J132"/>
  <c r="H132"/>
  <c r="G132"/>
  <c r="D132"/>
  <c r="K131"/>
  <c r="G131"/>
  <c r="D131"/>
  <c r="J130"/>
  <c r="I130"/>
  <c r="G130"/>
  <c r="G129"/>
  <c r="G128"/>
  <c r="F130"/>
  <c r="E130"/>
  <c r="C130"/>
  <c r="B130"/>
  <c r="D130"/>
  <c r="I129"/>
  <c r="I128"/>
  <c r="H129"/>
  <c r="H128"/>
  <c r="K128"/>
  <c r="D129"/>
  <c r="J129"/>
  <c r="J128"/>
  <c r="F128"/>
  <c r="E128"/>
  <c r="C128"/>
  <c r="B128"/>
  <c r="D128"/>
  <c r="J127"/>
  <c r="H127"/>
  <c r="K127"/>
  <c r="G127"/>
  <c r="D127"/>
  <c r="J126"/>
  <c r="J124"/>
  <c r="K124"/>
  <c r="H126"/>
  <c r="K126"/>
  <c r="G126"/>
  <c r="D126"/>
  <c r="K125"/>
  <c r="J125"/>
  <c r="H125"/>
  <c r="G125"/>
  <c r="D125"/>
  <c r="I124"/>
  <c r="H124"/>
  <c r="G124"/>
  <c r="F124"/>
  <c r="E124"/>
  <c r="C124"/>
  <c r="D124"/>
  <c r="B124"/>
  <c r="J123"/>
  <c r="H123"/>
  <c r="G123"/>
  <c r="D123"/>
  <c r="J122"/>
  <c r="H122"/>
  <c r="K122"/>
  <c r="G122"/>
  <c r="D122"/>
  <c r="K121"/>
  <c r="J121"/>
  <c r="H121"/>
  <c r="G121"/>
  <c r="D121"/>
  <c r="K120"/>
  <c r="J120"/>
  <c r="H120"/>
  <c r="G120"/>
  <c r="D120"/>
  <c r="J119"/>
  <c r="H119"/>
  <c r="K119"/>
  <c r="G119"/>
  <c r="D119"/>
  <c r="J118"/>
  <c r="H118"/>
  <c r="K118"/>
  <c r="F118"/>
  <c r="E118"/>
  <c r="G118"/>
  <c r="D118"/>
  <c r="B118"/>
  <c r="J117"/>
  <c r="H117"/>
  <c r="K117"/>
  <c r="G117"/>
  <c r="D117"/>
  <c r="J116"/>
  <c r="K116"/>
  <c r="H116"/>
  <c r="G116"/>
  <c r="D116"/>
  <c r="K115"/>
  <c r="J115"/>
  <c r="H115"/>
  <c r="G115"/>
  <c r="D115"/>
  <c r="I114"/>
  <c r="H114"/>
  <c r="F114"/>
  <c r="E114"/>
  <c r="G114"/>
  <c r="D114"/>
  <c r="C114"/>
  <c r="B114"/>
  <c r="J113"/>
  <c r="K113"/>
  <c r="H113"/>
  <c r="G113"/>
  <c r="D113"/>
  <c r="K112"/>
  <c r="J112"/>
  <c r="H112"/>
  <c r="G112"/>
  <c r="D112"/>
  <c r="J111"/>
  <c r="H111"/>
  <c r="K111"/>
  <c r="G111"/>
  <c r="D111"/>
  <c r="J110"/>
  <c r="H110"/>
  <c r="K110"/>
  <c r="G110"/>
  <c r="D110"/>
  <c r="J109"/>
  <c r="K109"/>
  <c r="G109"/>
  <c r="D109"/>
  <c r="J108"/>
  <c r="I108"/>
  <c r="E108"/>
  <c r="G108"/>
  <c r="C108"/>
  <c r="B108"/>
  <c r="D108"/>
  <c r="K107"/>
  <c r="H107"/>
  <c r="G107"/>
  <c r="D107"/>
  <c r="K106"/>
  <c r="J106"/>
  <c r="H106"/>
  <c r="G106"/>
  <c r="D106"/>
  <c r="J105"/>
  <c r="H105"/>
  <c r="K105"/>
  <c r="G105"/>
  <c r="D105"/>
  <c r="J104"/>
  <c r="H104"/>
  <c r="K104"/>
  <c r="G104"/>
  <c r="D104"/>
  <c r="J103"/>
  <c r="F103"/>
  <c r="E103"/>
  <c r="G103"/>
  <c r="C103"/>
  <c r="B103"/>
  <c r="D103"/>
  <c r="K102"/>
  <c r="J102"/>
  <c r="H102"/>
  <c r="G102"/>
  <c r="D102"/>
  <c r="J101"/>
  <c r="H101"/>
  <c r="K101"/>
  <c r="G101"/>
  <c r="D101"/>
  <c r="J100"/>
  <c r="H100"/>
  <c r="K100"/>
  <c r="G100"/>
  <c r="D100"/>
  <c r="J99"/>
  <c r="I99"/>
  <c r="F99"/>
  <c r="G99"/>
  <c r="E99"/>
  <c r="C99"/>
  <c r="B99"/>
  <c r="D99"/>
  <c r="J98"/>
  <c r="H98"/>
  <c r="K98"/>
  <c r="G98"/>
  <c r="D98"/>
  <c r="J97"/>
  <c r="H97"/>
  <c r="K97"/>
  <c r="G97"/>
  <c r="D97"/>
  <c r="K96"/>
  <c r="J96"/>
  <c r="H96"/>
  <c r="G96"/>
  <c r="D96"/>
  <c r="K95"/>
  <c r="J95"/>
  <c r="H95"/>
  <c r="G95"/>
  <c r="D95"/>
  <c r="J94"/>
  <c r="H94"/>
  <c r="K94"/>
  <c r="G94"/>
  <c r="D94"/>
  <c r="J93"/>
  <c r="H93"/>
  <c r="K93"/>
  <c r="G93"/>
  <c r="D93"/>
  <c r="J92"/>
  <c r="K92"/>
  <c r="H92"/>
  <c r="G92"/>
  <c r="D92"/>
  <c r="K91"/>
  <c r="J91"/>
  <c r="G91"/>
  <c r="D91"/>
  <c r="I90"/>
  <c r="H90"/>
  <c r="G90"/>
  <c r="F90"/>
  <c r="E90"/>
  <c r="C90"/>
  <c r="D90"/>
  <c r="B90"/>
  <c r="K88"/>
  <c r="G88"/>
  <c r="D88"/>
  <c r="C88"/>
  <c r="B88"/>
  <c r="K87"/>
  <c r="J87"/>
  <c r="J85"/>
  <c r="H87"/>
  <c r="G87"/>
  <c r="D87"/>
  <c r="K85"/>
  <c r="I85"/>
  <c r="H85"/>
  <c r="G85"/>
  <c r="F85"/>
  <c r="E85"/>
  <c r="D85"/>
  <c r="C85"/>
  <c r="B85"/>
  <c r="J84"/>
  <c r="H84"/>
  <c r="K84"/>
  <c r="G84"/>
  <c r="D84"/>
  <c r="J83"/>
  <c r="K83"/>
  <c r="G83"/>
  <c r="D83"/>
  <c r="K82"/>
  <c r="J82"/>
  <c r="H82"/>
  <c r="G82"/>
  <c r="D82"/>
  <c r="K81"/>
  <c r="J81"/>
  <c r="H81"/>
  <c r="G81"/>
  <c r="D81"/>
  <c r="J80"/>
  <c r="H80"/>
  <c r="K80"/>
  <c r="G80"/>
  <c r="D80"/>
  <c r="J79"/>
  <c r="I79"/>
  <c r="F79"/>
  <c r="E79"/>
  <c r="G79"/>
  <c r="C79"/>
  <c r="B79"/>
  <c r="D79"/>
  <c r="K78"/>
  <c r="J78"/>
  <c r="G78"/>
  <c r="D78"/>
  <c r="K77"/>
  <c r="J77"/>
  <c r="G77"/>
  <c r="D77"/>
  <c r="K76"/>
  <c r="J76"/>
  <c r="H76"/>
  <c r="G76"/>
  <c r="D76"/>
  <c r="J75"/>
  <c r="H75"/>
  <c r="K75"/>
  <c r="G75"/>
  <c r="D75"/>
  <c r="J74"/>
  <c r="J71"/>
  <c r="H74"/>
  <c r="K74"/>
  <c r="G74"/>
  <c r="D74"/>
  <c r="J73"/>
  <c r="K73"/>
  <c r="H73"/>
  <c r="G73"/>
  <c r="D73"/>
  <c r="K72"/>
  <c r="J72"/>
  <c r="H72"/>
  <c r="G72"/>
  <c r="D72"/>
  <c r="I71"/>
  <c r="H71"/>
  <c r="F71"/>
  <c r="E71"/>
  <c r="G71"/>
  <c r="D71"/>
  <c r="C71"/>
  <c r="B71"/>
  <c r="K70"/>
  <c r="J70"/>
  <c r="H70"/>
  <c r="G70"/>
  <c r="D70"/>
  <c r="K69"/>
  <c r="J69"/>
  <c r="H69"/>
  <c r="G69"/>
  <c r="D69"/>
  <c r="J68"/>
  <c r="H68"/>
  <c r="G68"/>
  <c r="K67"/>
  <c r="J67"/>
  <c r="H67"/>
  <c r="G67"/>
  <c r="D67"/>
  <c r="J66"/>
  <c r="H66"/>
  <c r="K66"/>
  <c r="G66"/>
  <c r="D66"/>
  <c r="J65"/>
  <c r="I65"/>
  <c r="F65"/>
  <c r="E65"/>
  <c r="G65"/>
  <c r="C65"/>
  <c r="B65"/>
  <c r="D65"/>
  <c r="K64"/>
  <c r="J64"/>
  <c r="H64"/>
  <c r="G64"/>
  <c r="D64"/>
  <c r="J63"/>
  <c r="K63"/>
  <c r="G63"/>
  <c r="D63"/>
  <c r="J62"/>
  <c r="I62"/>
  <c r="H62"/>
  <c r="K62"/>
  <c r="F62"/>
  <c r="E62"/>
  <c r="G62"/>
  <c r="D62"/>
  <c r="C62"/>
  <c r="B62"/>
  <c r="J61"/>
  <c r="K61"/>
  <c r="H61"/>
  <c r="G61"/>
  <c r="D61"/>
  <c r="K60"/>
  <c r="J60"/>
  <c r="G60"/>
  <c r="D60"/>
  <c r="K59"/>
  <c r="J59"/>
  <c r="H59"/>
  <c r="G59"/>
  <c r="D59"/>
  <c r="J58"/>
  <c r="H58"/>
  <c r="K58"/>
  <c r="G58"/>
  <c r="D58"/>
  <c r="J57"/>
  <c r="K57"/>
  <c r="G57"/>
  <c r="D57"/>
  <c r="J56"/>
  <c r="K56"/>
  <c r="G56"/>
  <c r="D56"/>
  <c r="J55"/>
  <c r="H55"/>
  <c r="K55"/>
  <c r="G55"/>
  <c r="D55"/>
  <c r="J54"/>
  <c r="I54"/>
  <c r="I134"/>
  <c r="F54"/>
  <c r="G54"/>
  <c r="E54"/>
  <c r="E134"/>
  <c r="C54"/>
  <c r="C134"/>
  <c r="B54"/>
  <c r="D54"/>
  <c r="K49"/>
  <c r="J49"/>
  <c r="H49"/>
  <c r="D49"/>
  <c r="J48"/>
  <c r="H48"/>
  <c r="J47"/>
  <c r="H47"/>
  <c r="K47"/>
  <c r="G47"/>
  <c r="J46"/>
  <c r="H46"/>
  <c r="K46"/>
  <c r="D46"/>
  <c r="J45"/>
  <c r="H45"/>
  <c r="K45"/>
  <c r="D45"/>
  <c r="J44"/>
  <c r="K44"/>
  <c r="H44"/>
  <c r="G44"/>
  <c r="J43"/>
  <c r="H43"/>
  <c r="J41"/>
  <c r="H41"/>
  <c r="K41"/>
  <c r="D41"/>
  <c r="J40"/>
  <c r="H40"/>
  <c r="J39"/>
  <c r="H39"/>
  <c r="J38"/>
  <c r="K38"/>
  <c r="H38"/>
  <c r="G38"/>
  <c r="D38"/>
  <c r="J37"/>
  <c r="H37"/>
  <c r="D37"/>
  <c r="J36"/>
  <c r="K36"/>
  <c r="H36"/>
  <c r="D36"/>
  <c r="J35"/>
  <c r="H35"/>
  <c r="J33"/>
  <c r="H33"/>
  <c r="J32"/>
  <c r="K32"/>
  <c r="H32"/>
  <c r="G32"/>
  <c r="D32"/>
  <c r="J31"/>
  <c r="H31"/>
  <c r="J30"/>
  <c r="H30"/>
  <c r="J29"/>
  <c r="H29"/>
  <c r="K29"/>
  <c r="D29"/>
  <c r="J28"/>
  <c r="K28"/>
  <c r="H28"/>
  <c r="D28"/>
  <c r="J27"/>
  <c r="H27"/>
  <c r="J26"/>
  <c r="H26"/>
  <c r="K26"/>
  <c r="D26"/>
  <c r="J25"/>
  <c r="H25"/>
  <c r="K25"/>
  <c r="G25"/>
  <c r="J24"/>
  <c r="K24"/>
  <c r="H24"/>
  <c r="D24"/>
  <c r="J23"/>
  <c r="H23"/>
  <c r="J22"/>
  <c r="H22"/>
  <c r="K22"/>
  <c r="G22"/>
  <c r="D22"/>
  <c r="J21"/>
  <c r="H21"/>
  <c r="K21"/>
  <c r="G21"/>
  <c r="D21"/>
  <c r="F20"/>
  <c r="E20"/>
  <c r="G20"/>
  <c r="B20"/>
  <c r="D20"/>
  <c r="J19"/>
  <c r="H19"/>
  <c r="J18"/>
  <c r="K18"/>
  <c r="H18"/>
  <c r="D18"/>
  <c r="J17"/>
  <c r="K17"/>
  <c r="H17"/>
  <c r="G17"/>
  <c r="J16"/>
  <c r="K16"/>
  <c r="H16"/>
  <c r="G16"/>
  <c r="J15"/>
  <c r="H15"/>
  <c r="K15"/>
  <c r="D15"/>
  <c r="J14"/>
  <c r="K14"/>
  <c r="H14"/>
  <c r="G14"/>
  <c r="D14"/>
  <c r="J13"/>
  <c r="H13"/>
  <c r="K13"/>
  <c r="D13"/>
  <c r="J12"/>
  <c r="H12"/>
  <c r="J11"/>
  <c r="H11"/>
  <c r="K11"/>
  <c r="G11"/>
  <c r="D11"/>
  <c r="J10"/>
  <c r="H10"/>
  <c r="G10"/>
  <c r="D10"/>
  <c r="F9"/>
  <c r="E9"/>
  <c r="B9"/>
  <c r="K43" i="366"/>
  <c r="J43"/>
  <c r="H43"/>
  <c r="G43"/>
  <c r="K131"/>
  <c r="J131"/>
  <c r="H131"/>
  <c r="G131"/>
  <c r="D131"/>
  <c r="K130"/>
  <c r="J130"/>
  <c r="G130"/>
  <c r="D130"/>
  <c r="K129"/>
  <c r="G129"/>
  <c r="D129"/>
  <c r="J128"/>
  <c r="I128"/>
  <c r="H128"/>
  <c r="K128"/>
  <c r="G128"/>
  <c r="G127"/>
  <c r="G126"/>
  <c r="F128"/>
  <c r="E128"/>
  <c r="C128"/>
  <c r="B128"/>
  <c r="D128"/>
  <c r="I127"/>
  <c r="I126"/>
  <c r="H127"/>
  <c r="K127"/>
  <c r="D127"/>
  <c r="J127"/>
  <c r="J126"/>
  <c r="F126"/>
  <c r="E126"/>
  <c r="C126"/>
  <c r="B126"/>
  <c r="D126"/>
  <c r="J125"/>
  <c r="H125"/>
  <c r="K125"/>
  <c r="G125"/>
  <c r="D125"/>
  <c r="J124"/>
  <c r="J122"/>
  <c r="K122"/>
  <c r="H124"/>
  <c r="K124"/>
  <c r="G124"/>
  <c r="D124"/>
  <c r="J123"/>
  <c r="K123"/>
  <c r="H123"/>
  <c r="G123"/>
  <c r="D123"/>
  <c r="I122"/>
  <c r="H122"/>
  <c r="F122"/>
  <c r="E122"/>
  <c r="G122"/>
  <c r="C122"/>
  <c r="D122"/>
  <c r="B122"/>
  <c r="J121"/>
  <c r="H121"/>
  <c r="G121"/>
  <c r="D121"/>
  <c r="K120"/>
  <c r="J120"/>
  <c r="H120"/>
  <c r="G120"/>
  <c r="D120"/>
  <c r="J119"/>
  <c r="H119"/>
  <c r="K119"/>
  <c r="G119"/>
  <c r="D119"/>
  <c r="J118"/>
  <c r="H118"/>
  <c r="K118"/>
  <c r="G118"/>
  <c r="D118"/>
  <c r="K117"/>
  <c r="J117"/>
  <c r="H117"/>
  <c r="G117"/>
  <c r="D117"/>
  <c r="K116"/>
  <c r="H116"/>
  <c r="G116"/>
  <c r="F116"/>
  <c r="J116"/>
  <c r="E116"/>
  <c r="D116"/>
  <c r="B116"/>
  <c r="K115"/>
  <c r="G115"/>
  <c r="D115"/>
  <c r="H114"/>
  <c r="K114"/>
  <c r="G114"/>
  <c r="D114"/>
  <c r="H113"/>
  <c r="K113"/>
  <c r="G113"/>
  <c r="D113"/>
  <c r="J112"/>
  <c r="K112"/>
  <c r="I112"/>
  <c r="H112"/>
  <c r="G112"/>
  <c r="F112"/>
  <c r="E112"/>
  <c r="C112"/>
  <c r="D112"/>
  <c r="B112"/>
  <c r="H111"/>
  <c r="K111"/>
  <c r="G111"/>
  <c r="D111"/>
  <c r="K110"/>
  <c r="H110"/>
  <c r="G110"/>
  <c r="D110"/>
  <c r="K109"/>
  <c r="H109"/>
  <c r="G109"/>
  <c r="D109"/>
  <c r="H108"/>
  <c r="K108"/>
  <c r="G108"/>
  <c r="D108"/>
  <c r="K107"/>
  <c r="H107"/>
  <c r="G107"/>
  <c r="D107"/>
  <c r="J106"/>
  <c r="I106"/>
  <c r="F106"/>
  <c r="E106"/>
  <c r="G106"/>
  <c r="C106"/>
  <c r="B106"/>
  <c r="D106"/>
  <c r="K105"/>
  <c r="J105"/>
  <c r="H105"/>
  <c r="G105"/>
  <c r="D105"/>
  <c r="J104"/>
  <c r="H104"/>
  <c r="K104"/>
  <c r="G104"/>
  <c r="D104"/>
  <c r="J103"/>
  <c r="H103"/>
  <c r="K103"/>
  <c r="G103"/>
  <c r="D103"/>
  <c r="K102"/>
  <c r="J102"/>
  <c r="J101"/>
  <c r="H102"/>
  <c r="G102"/>
  <c r="D102"/>
  <c r="G101"/>
  <c r="F101"/>
  <c r="E101"/>
  <c r="C101"/>
  <c r="B101"/>
  <c r="D101"/>
  <c r="K100"/>
  <c r="G100"/>
  <c r="D100"/>
  <c r="K99"/>
  <c r="H99"/>
  <c r="H97"/>
  <c r="G99"/>
  <c r="D99"/>
  <c r="K98"/>
  <c r="G98"/>
  <c r="D98"/>
  <c r="J97"/>
  <c r="K97"/>
  <c r="I97"/>
  <c r="G97"/>
  <c r="F97"/>
  <c r="E97"/>
  <c r="C97"/>
  <c r="D97"/>
  <c r="B97"/>
  <c r="K96"/>
  <c r="G96"/>
  <c r="D96"/>
  <c r="G95"/>
  <c r="D95"/>
  <c r="K94"/>
  <c r="H94"/>
  <c r="G94"/>
  <c r="D94"/>
  <c r="K93"/>
  <c r="G93"/>
  <c r="D93"/>
  <c r="K92"/>
  <c r="G92"/>
  <c r="D92"/>
  <c r="K91"/>
  <c r="H91"/>
  <c r="G91"/>
  <c r="D91"/>
  <c r="K90"/>
  <c r="G90"/>
  <c r="D90"/>
  <c r="K89"/>
  <c r="G89"/>
  <c r="D89"/>
  <c r="I88"/>
  <c r="H88"/>
  <c r="F88"/>
  <c r="G88"/>
  <c r="E88"/>
  <c r="C88"/>
  <c r="D88"/>
  <c r="B88"/>
  <c r="K87"/>
  <c r="J87"/>
  <c r="H87"/>
  <c r="G87"/>
  <c r="D87"/>
  <c r="J85"/>
  <c r="I85"/>
  <c r="H85"/>
  <c r="K85"/>
  <c r="F85"/>
  <c r="E85"/>
  <c r="G85"/>
  <c r="D85"/>
  <c r="C85"/>
  <c r="B85"/>
  <c r="K84"/>
  <c r="J84"/>
  <c r="H84"/>
  <c r="G84"/>
  <c r="D84"/>
  <c r="K83"/>
  <c r="G83"/>
  <c r="D83"/>
  <c r="K82"/>
  <c r="G82"/>
  <c r="D82"/>
  <c r="K81"/>
  <c r="H81"/>
  <c r="G81"/>
  <c r="D81"/>
  <c r="K80"/>
  <c r="G80"/>
  <c r="D80"/>
  <c r="J79"/>
  <c r="I79"/>
  <c r="H79"/>
  <c r="K79"/>
  <c r="F79"/>
  <c r="E79"/>
  <c r="G79"/>
  <c r="C79"/>
  <c r="D79"/>
  <c r="B79"/>
  <c r="K78"/>
  <c r="G78"/>
  <c r="D78"/>
  <c r="K77"/>
  <c r="G77"/>
  <c r="D77"/>
  <c r="K76"/>
  <c r="G76"/>
  <c r="D76"/>
  <c r="H75"/>
  <c r="K75"/>
  <c r="G75"/>
  <c r="D75"/>
  <c r="K74"/>
  <c r="J71"/>
  <c r="H74"/>
  <c r="G74"/>
  <c r="D74"/>
  <c r="K73"/>
  <c r="G73"/>
  <c r="D73"/>
  <c r="K72"/>
  <c r="G72"/>
  <c r="D72"/>
  <c r="I71"/>
  <c r="F71"/>
  <c r="G71"/>
  <c r="E71"/>
  <c r="C71"/>
  <c r="D71"/>
  <c r="B71"/>
  <c r="K70"/>
  <c r="G70"/>
  <c r="D70"/>
  <c r="G69"/>
  <c r="D69"/>
  <c r="H68"/>
  <c r="K68"/>
  <c r="G68"/>
  <c r="D68"/>
  <c r="H67"/>
  <c r="K67"/>
  <c r="G67"/>
  <c r="D67"/>
  <c r="J66"/>
  <c r="I66"/>
  <c r="F66"/>
  <c r="G66"/>
  <c r="E66"/>
  <c r="C66"/>
  <c r="D66"/>
  <c r="B66"/>
  <c r="J65"/>
  <c r="H65"/>
  <c r="K65"/>
  <c r="G65"/>
  <c r="D65"/>
  <c r="K64"/>
  <c r="G64"/>
  <c r="D64"/>
  <c r="J63"/>
  <c r="I63"/>
  <c r="H63"/>
  <c r="K63"/>
  <c r="F63"/>
  <c r="E63"/>
  <c r="G63"/>
  <c r="D63"/>
  <c r="C63"/>
  <c r="B63"/>
  <c r="K62"/>
  <c r="G62"/>
  <c r="D62"/>
  <c r="H61"/>
  <c r="K61"/>
  <c r="G61"/>
  <c r="D61"/>
  <c r="H60"/>
  <c r="K60"/>
  <c r="G60"/>
  <c r="D60"/>
  <c r="J59"/>
  <c r="K59"/>
  <c r="H59"/>
  <c r="G59"/>
  <c r="D59"/>
  <c r="K58"/>
  <c r="G58"/>
  <c r="D58"/>
  <c r="H57"/>
  <c r="K57"/>
  <c r="G57"/>
  <c r="D57"/>
  <c r="H56"/>
  <c r="K56"/>
  <c r="G56"/>
  <c r="D56"/>
  <c r="J55"/>
  <c r="I55"/>
  <c r="F55"/>
  <c r="G55"/>
  <c r="E55"/>
  <c r="C55"/>
  <c r="D55"/>
  <c r="B55"/>
  <c r="J50"/>
  <c r="H50"/>
  <c r="J49"/>
  <c r="I49"/>
  <c r="H49"/>
  <c r="J48"/>
  <c r="H48"/>
  <c r="G48"/>
  <c r="D48"/>
  <c r="J47"/>
  <c r="K47"/>
  <c r="H47"/>
  <c r="D47"/>
  <c r="J46"/>
  <c r="K46"/>
  <c r="H46"/>
  <c r="D46"/>
  <c r="J45"/>
  <c r="K45"/>
  <c r="H45"/>
  <c r="G45"/>
  <c r="J44"/>
  <c r="K44"/>
  <c r="H44"/>
  <c r="G44"/>
  <c r="J42"/>
  <c r="H42"/>
  <c r="G42"/>
  <c r="D42"/>
  <c r="J41"/>
  <c r="H41"/>
  <c r="G41"/>
  <c r="J40"/>
  <c r="H40"/>
  <c r="G40"/>
  <c r="J39"/>
  <c r="H39"/>
  <c r="K39"/>
  <c r="D39"/>
  <c r="J38"/>
  <c r="H38"/>
  <c r="K38"/>
  <c r="D38"/>
  <c r="J37"/>
  <c r="H37"/>
  <c r="K37"/>
  <c r="D37"/>
  <c r="J36"/>
  <c r="H36"/>
  <c r="B35"/>
  <c r="B51"/>
  <c r="H51"/>
  <c r="J34"/>
  <c r="H34"/>
  <c r="J33"/>
  <c r="K33"/>
  <c r="H33"/>
  <c r="G33"/>
  <c r="D33"/>
  <c r="J32"/>
  <c r="H32"/>
  <c r="J31"/>
  <c r="H31"/>
  <c r="J30"/>
  <c r="H30"/>
  <c r="J29"/>
  <c r="H29"/>
  <c r="D29"/>
  <c r="J28"/>
  <c r="H28"/>
  <c r="G28"/>
  <c r="D28"/>
  <c r="J27"/>
  <c r="K27"/>
  <c r="H27"/>
  <c r="D27"/>
  <c r="J26"/>
  <c r="K26"/>
  <c r="H26"/>
  <c r="D26"/>
  <c r="J25"/>
  <c r="H25"/>
  <c r="J24"/>
  <c r="K24"/>
  <c r="H24"/>
  <c r="D24"/>
  <c r="J23"/>
  <c r="H23"/>
  <c r="J22"/>
  <c r="K22"/>
  <c r="H22"/>
  <c r="G22"/>
  <c r="D22"/>
  <c r="J21"/>
  <c r="K21"/>
  <c r="H21"/>
  <c r="G21"/>
  <c r="D21"/>
  <c r="F20"/>
  <c r="G20"/>
  <c r="E20"/>
  <c r="E35"/>
  <c r="E51"/>
  <c r="C20"/>
  <c r="B20"/>
  <c r="H20"/>
  <c r="J19"/>
  <c r="H19"/>
  <c r="J18"/>
  <c r="K18"/>
  <c r="H18"/>
  <c r="D18"/>
  <c r="J17"/>
  <c r="K17"/>
  <c r="H17"/>
  <c r="G17"/>
  <c r="J16"/>
  <c r="K16"/>
  <c r="H16"/>
  <c r="G16"/>
  <c r="J15"/>
  <c r="K15"/>
  <c r="H15"/>
  <c r="D15"/>
  <c r="J14"/>
  <c r="K14"/>
  <c r="H14"/>
  <c r="G14"/>
  <c r="D14"/>
  <c r="J13"/>
  <c r="H13"/>
  <c r="J12"/>
  <c r="K12"/>
  <c r="H12"/>
  <c r="D12"/>
  <c r="J11"/>
  <c r="K11"/>
  <c r="H11"/>
  <c r="G11"/>
  <c r="D11"/>
  <c r="J10"/>
  <c r="K10"/>
  <c r="H10"/>
  <c r="G10"/>
  <c r="D10"/>
  <c r="F9"/>
  <c r="E9"/>
  <c r="C9"/>
  <c r="D9"/>
  <c r="B9"/>
  <c r="H9"/>
  <c r="J49" i="364"/>
  <c r="J50" i="365"/>
  <c r="I50"/>
  <c r="K50"/>
  <c r="J130"/>
  <c r="H130"/>
  <c r="K130"/>
  <c r="G130"/>
  <c r="D130"/>
  <c r="K129"/>
  <c r="J129"/>
  <c r="G129"/>
  <c r="D129"/>
  <c r="K128"/>
  <c r="G128"/>
  <c r="D128"/>
  <c r="J127"/>
  <c r="I127"/>
  <c r="F127"/>
  <c r="E127"/>
  <c r="G127"/>
  <c r="G126"/>
  <c r="G125"/>
  <c r="C127"/>
  <c r="B127"/>
  <c r="I126"/>
  <c r="H126"/>
  <c r="K126"/>
  <c r="D126"/>
  <c r="I125"/>
  <c r="H125"/>
  <c r="K125"/>
  <c r="F125"/>
  <c r="E125"/>
  <c r="C125"/>
  <c r="B125"/>
  <c r="D125"/>
  <c r="J124"/>
  <c r="H124"/>
  <c r="K124"/>
  <c r="G124"/>
  <c r="D124"/>
  <c r="J123"/>
  <c r="J121"/>
  <c r="H123"/>
  <c r="K123"/>
  <c r="G123"/>
  <c r="D123"/>
  <c r="J122"/>
  <c r="H122"/>
  <c r="K122"/>
  <c r="G122"/>
  <c r="D122"/>
  <c r="I121"/>
  <c r="F121"/>
  <c r="E121"/>
  <c r="G121"/>
  <c r="C121"/>
  <c r="B121"/>
  <c r="D121"/>
  <c r="J120"/>
  <c r="H120"/>
  <c r="G120"/>
  <c r="D120"/>
  <c r="J119"/>
  <c r="H119"/>
  <c r="K119"/>
  <c r="G119"/>
  <c r="D119"/>
  <c r="J118"/>
  <c r="H118"/>
  <c r="K118"/>
  <c r="G118"/>
  <c r="D118"/>
  <c r="J117"/>
  <c r="H117"/>
  <c r="K117"/>
  <c r="G117"/>
  <c r="D117"/>
  <c r="J116"/>
  <c r="H116"/>
  <c r="K116"/>
  <c r="G116"/>
  <c r="D116"/>
  <c r="F115"/>
  <c r="J115"/>
  <c r="E115"/>
  <c r="G115"/>
  <c r="B115"/>
  <c r="D115"/>
  <c r="K114"/>
  <c r="J114"/>
  <c r="G114"/>
  <c r="D114"/>
  <c r="J111"/>
  <c r="H113"/>
  <c r="H111"/>
  <c r="G113"/>
  <c r="D113"/>
  <c r="H112"/>
  <c r="K112"/>
  <c r="G112"/>
  <c r="D112"/>
  <c r="I111"/>
  <c r="F111"/>
  <c r="E111"/>
  <c r="G111"/>
  <c r="C111"/>
  <c r="B111"/>
  <c r="D111"/>
  <c r="H110"/>
  <c r="K110"/>
  <c r="G110"/>
  <c r="D110"/>
  <c r="H109"/>
  <c r="K109"/>
  <c r="G109"/>
  <c r="D109"/>
  <c r="K108"/>
  <c r="H108"/>
  <c r="G108"/>
  <c r="D108"/>
  <c r="H107"/>
  <c r="K107"/>
  <c r="G107"/>
  <c r="D107"/>
  <c r="H106"/>
  <c r="H105"/>
  <c r="K106"/>
  <c r="G106"/>
  <c r="D106"/>
  <c r="I105"/>
  <c r="F105"/>
  <c r="E105"/>
  <c r="G105"/>
  <c r="C105"/>
  <c r="B105"/>
  <c r="D105"/>
  <c r="J104"/>
  <c r="H104"/>
  <c r="K104"/>
  <c r="G104"/>
  <c r="D104"/>
  <c r="J103"/>
  <c r="H103"/>
  <c r="K103"/>
  <c r="G103"/>
  <c r="D103"/>
  <c r="J102"/>
  <c r="H102"/>
  <c r="H100"/>
  <c r="K100"/>
  <c r="G102"/>
  <c r="D102"/>
  <c r="J101"/>
  <c r="J100"/>
  <c r="H101"/>
  <c r="G101"/>
  <c r="D101"/>
  <c r="F100"/>
  <c r="E100"/>
  <c r="G100"/>
  <c r="C100"/>
  <c r="B100"/>
  <c r="D100"/>
  <c r="K99"/>
  <c r="G99"/>
  <c r="D99"/>
  <c r="J98"/>
  <c r="H98"/>
  <c r="K98"/>
  <c r="G98"/>
  <c r="D98"/>
  <c r="K97"/>
  <c r="G97"/>
  <c r="D97"/>
  <c r="J96"/>
  <c r="I96"/>
  <c r="H96"/>
  <c r="K96"/>
  <c r="F96"/>
  <c r="E96"/>
  <c r="G96"/>
  <c r="C96"/>
  <c r="B96"/>
  <c r="D96"/>
  <c r="K95"/>
  <c r="G95"/>
  <c r="D95"/>
  <c r="J87"/>
  <c r="K87"/>
  <c r="G94"/>
  <c r="D94"/>
  <c r="J93"/>
  <c r="H93"/>
  <c r="K93"/>
  <c r="G93"/>
  <c r="D93"/>
  <c r="K92"/>
  <c r="G92"/>
  <c r="D92"/>
  <c r="K91"/>
  <c r="G91"/>
  <c r="D91"/>
  <c r="J90"/>
  <c r="H90"/>
  <c r="K90"/>
  <c r="G90"/>
  <c r="D90"/>
  <c r="K89"/>
  <c r="G89"/>
  <c r="D89"/>
  <c r="K88"/>
  <c r="G88"/>
  <c r="D88"/>
  <c r="I87"/>
  <c r="H87"/>
  <c r="F87"/>
  <c r="E87"/>
  <c r="G87"/>
  <c r="C87"/>
  <c r="B87"/>
  <c r="D87"/>
  <c r="J86"/>
  <c r="J84"/>
  <c r="H86"/>
  <c r="K86"/>
  <c r="G86"/>
  <c r="D86"/>
  <c r="I84"/>
  <c r="H84"/>
  <c r="K84"/>
  <c r="F84"/>
  <c r="E84"/>
  <c r="G84"/>
  <c r="C84"/>
  <c r="D84"/>
  <c r="B84"/>
  <c r="J83"/>
  <c r="H83"/>
  <c r="G83"/>
  <c r="D83"/>
  <c r="K82"/>
  <c r="G82"/>
  <c r="D82"/>
  <c r="J81"/>
  <c r="K81"/>
  <c r="G81"/>
  <c r="D81"/>
  <c r="J80"/>
  <c r="H80"/>
  <c r="H78"/>
  <c r="K80"/>
  <c r="G80"/>
  <c r="D80"/>
  <c r="K79"/>
  <c r="G79"/>
  <c r="D79"/>
  <c r="I78"/>
  <c r="F78"/>
  <c r="E78"/>
  <c r="G78"/>
  <c r="C78"/>
  <c r="B78"/>
  <c r="D78"/>
  <c r="K77"/>
  <c r="G77"/>
  <c r="D77"/>
  <c r="K76"/>
  <c r="G76"/>
  <c r="D76"/>
  <c r="K75"/>
  <c r="G75"/>
  <c r="D75"/>
  <c r="J74"/>
  <c r="H74"/>
  <c r="H70"/>
  <c r="G74"/>
  <c r="D74"/>
  <c r="J73"/>
  <c r="J70"/>
  <c r="H73"/>
  <c r="K73"/>
  <c r="G73"/>
  <c r="D73"/>
  <c r="K72"/>
  <c r="G72"/>
  <c r="D72"/>
  <c r="K71"/>
  <c r="G71"/>
  <c r="D71"/>
  <c r="I70"/>
  <c r="F70"/>
  <c r="E70"/>
  <c r="C70"/>
  <c r="B70"/>
  <c r="D70"/>
  <c r="K69"/>
  <c r="G69"/>
  <c r="D69"/>
  <c r="K68"/>
  <c r="G68"/>
  <c r="D68"/>
  <c r="J67"/>
  <c r="J65"/>
  <c r="H67"/>
  <c r="G67"/>
  <c r="D67"/>
  <c r="H66"/>
  <c r="H65"/>
  <c r="K65"/>
  <c r="G66"/>
  <c r="D66"/>
  <c r="I65"/>
  <c r="F65"/>
  <c r="E65"/>
  <c r="G65"/>
  <c r="C65"/>
  <c r="B65"/>
  <c r="J64"/>
  <c r="H64"/>
  <c r="K64"/>
  <c r="G64"/>
  <c r="D64"/>
  <c r="K63"/>
  <c r="G63"/>
  <c r="D63"/>
  <c r="J62"/>
  <c r="I62"/>
  <c r="H62"/>
  <c r="K62"/>
  <c r="F62"/>
  <c r="E62"/>
  <c r="G62"/>
  <c r="C62"/>
  <c r="B62"/>
  <c r="D62"/>
  <c r="K61"/>
  <c r="G61"/>
  <c r="D61"/>
  <c r="J60"/>
  <c r="H60"/>
  <c r="K60"/>
  <c r="G60"/>
  <c r="D60"/>
  <c r="H59"/>
  <c r="K59"/>
  <c r="G59"/>
  <c r="D59"/>
  <c r="J58"/>
  <c r="H58"/>
  <c r="K58"/>
  <c r="G58"/>
  <c r="D58"/>
  <c r="K57"/>
  <c r="G57"/>
  <c r="D57"/>
  <c r="J54"/>
  <c r="H56"/>
  <c r="G56"/>
  <c r="D56"/>
  <c r="H55"/>
  <c r="G55"/>
  <c r="D55"/>
  <c r="I54"/>
  <c r="I131"/>
  <c r="I132"/>
  <c r="F54"/>
  <c r="F131"/>
  <c r="F132"/>
  <c r="E54"/>
  <c r="C54"/>
  <c r="B54"/>
  <c r="J49"/>
  <c r="H49"/>
  <c r="J48"/>
  <c r="I48"/>
  <c r="H48"/>
  <c r="J47"/>
  <c r="H47"/>
  <c r="G47"/>
  <c r="D47"/>
  <c r="J46"/>
  <c r="K46"/>
  <c r="H46"/>
  <c r="D46"/>
  <c r="J45"/>
  <c r="K45"/>
  <c r="H45"/>
  <c r="D45"/>
  <c r="J44"/>
  <c r="H44"/>
  <c r="G44"/>
  <c r="J43"/>
  <c r="K43"/>
  <c r="H43"/>
  <c r="G43"/>
  <c r="J42"/>
  <c r="K42"/>
  <c r="H42"/>
  <c r="G42"/>
  <c r="D42"/>
  <c r="J41"/>
  <c r="H41"/>
  <c r="G41"/>
  <c r="J40"/>
  <c r="H40"/>
  <c r="G40"/>
  <c r="J39"/>
  <c r="H39"/>
  <c r="K39"/>
  <c r="D39"/>
  <c r="J38"/>
  <c r="H38"/>
  <c r="K38"/>
  <c r="D38"/>
  <c r="J37"/>
  <c r="H37"/>
  <c r="D37"/>
  <c r="J36"/>
  <c r="H36"/>
  <c r="J34"/>
  <c r="H34"/>
  <c r="J33"/>
  <c r="H33"/>
  <c r="K33"/>
  <c r="G33"/>
  <c r="D33"/>
  <c r="J32"/>
  <c r="H32"/>
  <c r="J31"/>
  <c r="H31"/>
  <c r="J30"/>
  <c r="H30"/>
  <c r="J29"/>
  <c r="H29"/>
  <c r="D29"/>
  <c r="J28"/>
  <c r="H28"/>
  <c r="G28"/>
  <c r="D28"/>
  <c r="J27"/>
  <c r="K27"/>
  <c r="H27"/>
  <c r="D27"/>
  <c r="J26"/>
  <c r="K26"/>
  <c r="H26"/>
  <c r="D26"/>
  <c r="J25"/>
  <c r="H25"/>
  <c r="J24"/>
  <c r="H24"/>
  <c r="D24"/>
  <c r="J23"/>
  <c r="H23"/>
  <c r="J22"/>
  <c r="K22"/>
  <c r="H22"/>
  <c r="G22"/>
  <c r="D22"/>
  <c r="J21"/>
  <c r="H21"/>
  <c r="G21"/>
  <c r="D21"/>
  <c r="F20"/>
  <c r="E20"/>
  <c r="C20"/>
  <c r="B20"/>
  <c r="H20"/>
  <c r="J19"/>
  <c r="H19"/>
  <c r="J18"/>
  <c r="H18"/>
  <c r="D18"/>
  <c r="J17"/>
  <c r="H17"/>
  <c r="G17"/>
  <c r="J16"/>
  <c r="H16"/>
  <c r="G16"/>
  <c r="J15"/>
  <c r="H15"/>
  <c r="D15"/>
  <c r="J14"/>
  <c r="H14"/>
  <c r="G14"/>
  <c r="D14"/>
  <c r="J13"/>
  <c r="H13"/>
  <c r="J12"/>
  <c r="K12"/>
  <c r="H12"/>
  <c r="D12"/>
  <c r="J11"/>
  <c r="K11"/>
  <c r="H11"/>
  <c r="G11"/>
  <c r="D11"/>
  <c r="J10"/>
  <c r="H10"/>
  <c r="G10"/>
  <c r="D10"/>
  <c r="F9"/>
  <c r="E9"/>
  <c r="C9"/>
  <c r="D9"/>
  <c r="B9"/>
  <c r="H9"/>
  <c r="G47" i="364"/>
  <c r="H47"/>
  <c r="D47"/>
  <c r="J47"/>
  <c r="C9"/>
  <c r="C20"/>
  <c r="J35"/>
  <c r="J132"/>
  <c r="H132"/>
  <c r="K132"/>
  <c r="G132"/>
  <c r="D132"/>
  <c r="J131"/>
  <c r="H131"/>
  <c r="K131"/>
  <c r="G131"/>
  <c r="D131"/>
  <c r="K130"/>
  <c r="G130"/>
  <c r="D130"/>
  <c r="J129"/>
  <c r="I129"/>
  <c r="F129"/>
  <c r="E129"/>
  <c r="G129"/>
  <c r="G128"/>
  <c r="G127"/>
  <c r="C129"/>
  <c r="D129"/>
  <c r="B129"/>
  <c r="I128"/>
  <c r="H128"/>
  <c r="K128"/>
  <c r="D128"/>
  <c r="I127"/>
  <c r="H127"/>
  <c r="K127"/>
  <c r="F127"/>
  <c r="E127"/>
  <c r="C127"/>
  <c r="B127"/>
  <c r="D127"/>
  <c r="J126"/>
  <c r="H126"/>
  <c r="K126"/>
  <c r="G126"/>
  <c r="D126"/>
  <c r="J125"/>
  <c r="J123"/>
  <c r="H125"/>
  <c r="K125"/>
  <c r="G125"/>
  <c r="D125"/>
  <c r="J124"/>
  <c r="H124"/>
  <c r="K124"/>
  <c r="G124"/>
  <c r="D124"/>
  <c r="I123"/>
  <c r="F123"/>
  <c r="E123"/>
  <c r="G123"/>
  <c r="C123"/>
  <c r="B123"/>
  <c r="D123"/>
  <c r="J122"/>
  <c r="H122"/>
  <c r="G122"/>
  <c r="D122"/>
  <c r="J121"/>
  <c r="H121"/>
  <c r="K121"/>
  <c r="G121"/>
  <c r="D121"/>
  <c r="J120"/>
  <c r="H120"/>
  <c r="K120"/>
  <c r="G120"/>
  <c r="D120"/>
  <c r="J119"/>
  <c r="H119"/>
  <c r="K119"/>
  <c r="G119"/>
  <c r="D119"/>
  <c r="J118"/>
  <c r="H118"/>
  <c r="K118"/>
  <c r="G118"/>
  <c r="D118"/>
  <c r="F117"/>
  <c r="J117"/>
  <c r="E117"/>
  <c r="G117"/>
  <c r="B117"/>
  <c r="D117"/>
  <c r="J116"/>
  <c r="H116"/>
  <c r="K116"/>
  <c r="G116"/>
  <c r="D116"/>
  <c r="J115"/>
  <c r="H115"/>
  <c r="K115"/>
  <c r="G115"/>
  <c r="D115"/>
  <c r="J114"/>
  <c r="J113"/>
  <c r="H114"/>
  <c r="H113"/>
  <c r="K113"/>
  <c r="K114"/>
  <c r="G114"/>
  <c r="D114"/>
  <c r="I113"/>
  <c r="F113"/>
  <c r="E113"/>
  <c r="G113"/>
  <c r="C113"/>
  <c r="B113"/>
  <c r="D113"/>
  <c r="J112"/>
  <c r="H112"/>
  <c r="K112"/>
  <c r="G112"/>
  <c r="D112"/>
  <c r="J111"/>
  <c r="H111"/>
  <c r="K111"/>
  <c r="G111"/>
  <c r="D111"/>
  <c r="J110"/>
  <c r="H110"/>
  <c r="K110"/>
  <c r="G110"/>
  <c r="D110"/>
  <c r="J109"/>
  <c r="H109"/>
  <c r="K109"/>
  <c r="G109"/>
  <c r="D109"/>
  <c r="J108"/>
  <c r="K108"/>
  <c r="G108"/>
  <c r="D108"/>
  <c r="I107"/>
  <c r="E107"/>
  <c r="G107"/>
  <c r="C107"/>
  <c r="D107"/>
  <c r="B107"/>
  <c r="K106"/>
  <c r="H106"/>
  <c r="G106"/>
  <c r="D106"/>
  <c r="J105"/>
  <c r="H105"/>
  <c r="K105"/>
  <c r="G105"/>
  <c r="D105"/>
  <c r="J104"/>
  <c r="H104"/>
  <c r="G104"/>
  <c r="D104"/>
  <c r="J103"/>
  <c r="J102"/>
  <c r="H103"/>
  <c r="H102"/>
  <c r="K102"/>
  <c r="G103"/>
  <c r="D103"/>
  <c r="F102"/>
  <c r="E102"/>
  <c r="G102"/>
  <c r="C102"/>
  <c r="B102"/>
  <c r="D102"/>
  <c r="J101"/>
  <c r="H101"/>
  <c r="K101"/>
  <c r="G101"/>
  <c r="D101"/>
  <c r="J100"/>
  <c r="H100"/>
  <c r="K100"/>
  <c r="G100"/>
  <c r="D100"/>
  <c r="J99"/>
  <c r="J98"/>
  <c r="H99"/>
  <c r="H98"/>
  <c r="G99"/>
  <c r="D99"/>
  <c r="I98"/>
  <c r="F98"/>
  <c r="G98"/>
  <c r="E98"/>
  <c r="C98"/>
  <c r="B98"/>
  <c r="D98"/>
  <c r="J97"/>
  <c r="H97"/>
  <c r="K97"/>
  <c r="G97"/>
  <c r="D97"/>
  <c r="J96"/>
  <c r="H96"/>
  <c r="K96"/>
  <c r="G96"/>
  <c r="D96"/>
  <c r="J95"/>
  <c r="H95"/>
  <c r="K95"/>
  <c r="G95"/>
  <c r="D95"/>
  <c r="J94"/>
  <c r="H94"/>
  <c r="G94"/>
  <c r="D94"/>
  <c r="J93"/>
  <c r="K93"/>
  <c r="H93"/>
  <c r="G93"/>
  <c r="D93"/>
  <c r="J92"/>
  <c r="H92"/>
  <c r="K92"/>
  <c r="G92"/>
  <c r="D92"/>
  <c r="J91"/>
  <c r="H91"/>
  <c r="K91"/>
  <c r="G91"/>
  <c r="D91"/>
  <c r="J90"/>
  <c r="J89"/>
  <c r="G90"/>
  <c r="D90"/>
  <c r="I89"/>
  <c r="F89"/>
  <c r="E89"/>
  <c r="G89"/>
  <c r="C89"/>
  <c r="D89"/>
  <c r="B89"/>
  <c r="K87"/>
  <c r="G87"/>
  <c r="C87"/>
  <c r="B87"/>
  <c r="D87"/>
  <c r="J86"/>
  <c r="J84"/>
  <c r="H86"/>
  <c r="K86"/>
  <c r="G86"/>
  <c r="D86"/>
  <c r="I84"/>
  <c r="H84"/>
  <c r="K84"/>
  <c r="F84"/>
  <c r="E84"/>
  <c r="G84"/>
  <c r="C84"/>
  <c r="B84"/>
  <c r="D84"/>
  <c r="J83"/>
  <c r="H83"/>
  <c r="K83"/>
  <c r="G83"/>
  <c r="D83"/>
  <c r="J82"/>
  <c r="K82"/>
  <c r="G82"/>
  <c r="D82"/>
  <c r="J81"/>
  <c r="H81"/>
  <c r="K81"/>
  <c r="G81"/>
  <c r="D81"/>
  <c r="J80"/>
  <c r="H80"/>
  <c r="H78"/>
  <c r="G80"/>
  <c r="D80"/>
  <c r="J79"/>
  <c r="J78"/>
  <c r="H79"/>
  <c r="K79"/>
  <c r="G79"/>
  <c r="D79"/>
  <c r="I78"/>
  <c r="F78"/>
  <c r="E78"/>
  <c r="G78"/>
  <c r="C78"/>
  <c r="D78"/>
  <c r="B78"/>
  <c r="K77"/>
  <c r="J77"/>
  <c r="G77"/>
  <c r="D77"/>
  <c r="K76"/>
  <c r="J76"/>
  <c r="G76"/>
  <c r="D76"/>
  <c r="J75"/>
  <c r="K75"/>
  <c r="H75"/>
  <c r="G75"/>
  <c r="D75"/>
  <c r="J74"/>
  <c r="H74"/>
  <c r="K74"/>
  <c r="G74"/>
  <c r="D74"/>
  <c r="J73"/>
  <c r="H73"/>
  <c r="K73"/>
  <c r="G73"/>
  <c r="D73"/>
  <c r="J72"/>
  <c r="H72"/>
  <c r="H70"/>
  <c r="G72"/>
  <c r="D72"/>
  <c r="J71"/>
  <c r="K71"/>
  <c r="H71"/>
  <c r="G71"/>
  <c r="D71"/>
  <c r="I70"/>
  <c r="F70"/>
  <c r="E70"/>
  <c r="G70"/>
  <c r="C70"/>
  <c r="B70"/>
  <c r="D70"/>
  <c r="J69"/>
  <c r="K69"/>
  <c r="H69"/>
  <c r="G69"/>
  <c r="D69"/>
  <c r="J68"/>
  <c r="H68"/>
  <c r="K68"/>
  <c r="G68"/>
  <c r="D68"/>
  <c r="J67"/>
  <c r="H67"/>
  <c r="G67"/>
  <c r="J66"/>
  <c r="H66"/>
  <c r="G66"/>
  <c r="D66"/>
  <c r="J65"/>
  <c r="J64"/>
  <c r="H65"/>
  <c r="H64"/>
  <c r="K64"/>
  <c r="G65"/>
  <c r="D65"/>
  <c r="I64"/>
  <c r="F64"/>
  <c r="E64"/>
  <c r="G64"/>
  <c r="C64"/>
  <c r="B64"/>
  <c r="D64"/>
  <c r="J63"/>
  <c r="H63"/>
  <c r="K63"/>
  <c r="G63"/>
  <c r="D63"/>
  <c r="J62"/>
  <c r="K62"/>
  <c r="G62"/>
  <c r="D62"/>
  <c r="J61"/>
  <c r="I61"/>
  <c r="H61"/>
  <c r="K61"/>
  <c r="F61"/>
  <c r="E61"/>
  <c r="G61"/>
  <c r="C61"/>
  <c r="B61"/>
  <c r="J60"/>
  <c r="H60"/>
  <c r="K60"/>
  <c r="G60"/>
  <c r="D60"/>
  <c r="K59"/>
  <c r="J59"/>
  <c r="G59"/>
  <c r="D59"/>
  <c r="J58"/>
  <c r="H58"/>
  <c r="K58"/>
  <c r="G58"/>
  <c r="D58"/>
  <c r="J57"/>
  <c r="H57"/>
  <c r="K57"/>
  <c r="G57"/>
  <c r="D57"/>
  <c r="J56"/>
  <c r="K56"/>
  <c r="G56"/>
  <c r="D56"/>
  <c r="J55"/>
  <c r="K55"/>
  <c r="G55"/>
  <c r="D55"/>
  <c r="J54"/>
  <c r="J53"/>
  <c r="H54"/>
  <c r="K54"/>
  <c r="G54"/>
  <c r="D54"/>
  <c r="I53"/>
  <c r="I133"/>
  <c r="F53"/>
  <c r="F133"/>
  <c r="E53"/>
  <c r="G53"/>
  <c r="C53"/>
  <c r="C133"/>
  <c r="B53"/>
  <c r="B133"/>
  <c r="D133"/>
  <c r="J48"/>
  <c r="H48"/>
  <c r="K48"/>
  <c r="G48"/>
  <c r="D48"/>
  <c r="J46"/>
  <c r="H46"/>
  <c r="G46"/>
  <c r="D46"/>
  <c r="J45"/>
  <c r="H45"/>
  <c r="G45"/>
  <c r="D45"/>
  <c r="J44"/>
  <c r="H44"/>
  <c r="G44"/>
  <c r="D44"/>
  <c r="J43"/>
  <c r="H43"/>
  <c r="G43"/>
  <c r="D43"/>
  <c r="J42"/>
  <c r="H42"/>
  <c r="G42"/>
  <c r="D42"/>
  <c r="J41"/>
  <c r="H41"/>
  <c r="D41"/>
  <c r="J40"/>
  <c r="H40"/>
  <c r="D40"/>
  <c r="J39"/>
  <c r="H39"/>
  <c r="D39"/>
  <c r="J38"/>
  <c r="K38"/>
  <c r="H38"/>
  <c r="G38"/>
  <c r="D38"/>
  <c r="J37"/>
  <c r="H37"/>
  <c r="D37"/>
  <c r="J36"/>
  <c r="H36"/>
  <c r="D36"/>
  <c r="H35"/>
  <c r="J33"/>
  <c r="H33"/>
  <c r="J32"/>
  <c r="H32"/>
  <c r="G32"/>
  <c r="D32"/>
  <c r="J31"/>
  <c r="H31"/>
  <c r="J30"/>
  <c r="H30"/>
  <c r="J29"/>
  <c r="H29"/>
  <c r="D29"/>
  <c r="J28"/>
  <c r="H28"/>
  <c r="D28"/>
  <c r="J27"/>
  <c r="H27"/>
  <c r="J26"/>
  <c r="H26"/>
  <c r="D26"/>
  <c r="J25"/>
  <c r="H25"/>
  <c r="K25"/>
  <c r="G25"/>
  <c r="J24"/>
  <c r="H24"/>
  <c r="D24"/>
  <c r="J23"/>
  <c r="H23"/>
  <c r="J22"/>
  <c r="H22"/>
  <c r="G22"/>
  <c r="D22"/>
  <c r="J21"/>
  <c r="H21"/>
  <c r="G21"/>
  <c r="D21"/>
  <c r="F20"/>
  <c r="E20"/>
  <c r="B20"/>
  <c r="J19"/>
  <c r="H19"/>
  <c r="J18"/>
  <c r="H18"/>
  <c r="D18"/>
  <c r="J17"/>
  <c r="H17"/>
  <c r="G17"/>
  <c r="J16"/>
  <c r="H16"/>
  <c r="G16"/>
  <c r="J15"/>
  <c r="H15"/>
  <c r="D15"/>
  <c r="J14"/>
  <c r="H14"/>
  <c r="G14"/>
  <c r="D14"/>
  <c r="J13"/>
  <c r="H13"/>
  <c r="D13"/>
  <c r="J12"/>
  <c r="H12"/>
  <c r="J11"/>
  <c r="H11"/>
  <c r="G11"/>
  <c r="D11"/>
  <c r="J10"/>
  <c r="H10"/>
  <c r="G10"/>
  <c r="D10"/>
  <c r="F9"/>
  <c r="E9"/>
  <c r="B9"/>
  <c r="J130" i="363"/>
  <c r="H130"/>
  <c r="K130"/>
  <c r="G130"/>
  <c r="D130"/>
  <c r="K129"/>
  <c r="J129"/>
  <c r="G129"/>
  <c r="D129"/>
  <c r="K128"/>
  <c r="G128"/>
  <c r="D128"/>
  <c r="J127"/>
  <c r="I127"/>
  <c r="F127"/>
  <c r="E127"/>
  <c r="G127"/>
  <c r="G126"/>
  <c r="G125"/>
  <c r="C127"/>
  <c r="B127"/>
  <c r="D127"/>
  <c r="I126"/>
  <c r="H126"/>
  <c r="K126"/>
  <c r="D126"/>
  <c r="I125"/>
  <c r="H125"/>
  <c r="K125"/>
  <c r="F125"/>
  <c r="E125"/>
  <c r="C125"/>
  <c r="B125"/>
  <c r="D125"/>
  <c r="J124"/>
  <c r="H124"/>
  <c r="K124"/>
  <c r="G124"/>
  <c r="D124"/>
  <c r="J123"/>
  <c r="J121"/>
  <c r="H123"/>
  <c r="K123"/>
  <c r="G123"/>
  <c r="D123"/>
  <c r="J122"/>
  <c r="K122"/>
  <c r="H122"/>
  <c r="G122"/>
  <c r="D122"/>
  <c r="I121"/>
  <c r="F121"/>
  <c r="E121"/>
  <c r="G121"/>
  <c r="C121"/>
  <c r="B121"/>
  <c r="D121"/>
  <c r="J120"/>
  <c r="H120"/>
  <c r="G120"/>
  <c r="D120"/>
  <c r="J119"/>
  <c r="H119"/>
  <c r="K119"/>
  <c r="G119"/>
  <c r="D119"/>
  <c r="J118"/>
  <c r="H118"/>
  <c r="K118"/>
  <c r="G118"/>
  <c r="D118"/>
  <c r="J117"/>
  <c r="H117"/>
  <c r="K117"/>
  <c r="G117"/>
  <c r="D117"/>
  <c r="J116"/>
  <c r="H116"/>
  <c r="K116"/>
  <c r="G116"/>
  <c r="D116"/>
  <c r="F115"/>
  <c r="J115"/>
  <c r="E115"/>
  <c r="H115"/>
  <c r="K115"/>
  <c r="D115"/>
  <c r="B115"/>
  <c r="J114"/>
  <c r="K114"/>
  <c r="G114"/>
  <c r="D114"/>
  <c r="J113"/>
  <c r="H113"/>
  <c r="H111"/>
  <c r="K111"/>
  <c r="G113"/>
  <c r="D113"/>
  <c r="J112"/>
  <c r="J111"/>
  <c r="H112"/>
  <c r="K112"/>
  <c r="G112"/>
  <c r="D112"/>
  <c r="I111"/>
  <c r="F111"/>
  <c r="E111"/>
  <c r="G111"/>
  <c r="C111"/>
  <c r="B111"/>
  <c r="D111"/>
  <c r="J110"/>
  <c r="H110"/>
  <c r="K110"/>
  <c r="G110"/>
  <c r="D110"/>
  <c r="J109"/>
  <c r="H109"/>
  <c r="K109"/>
  <c r="G109"/>
  <c r="D109"/>
  <c r="J108"/>
  <c r="H108"/>
  <c r="K108"/>
  <c r="G108"/>
  <c r="D108"/>
  <c r="J107"/>
  <c r="H107"/>
  <c r="K107"/>
  <c r="G107"/>
  <c r="D107"/>
  <c r="J106"/>
  <c r="H106"/>
  <c r="K106"/>
  <c r="G106"/>
  <c r="D106"/>
  <c r="I105"/>
  <c r="F105"/>
  <c r="E105"/>
  <c r="G105"/>
  <c r="C105"/>
  <c r="D105"/>
  <c r="B105"/>
  <c r="J104"/>
  <c r="H104"/>
  <c r="K104"/>
  <c r="G104"/>
  <c r="D104"/>
  <c r="J103"/>
  <c r="H103"/>
  <c r="K103"/>
  <c r="G103"/>
  <c r="D103"/>
  <c r="J102"/>
  <c r="J100"/>
  <c r="H102"/>
  <c r="K102"/>
  <c r="G102"/>
  <c r="D102"/>
  <c r="J101"/>
  <c r="H101"/>
  <c r="H100"/>
  <c r="K100"/>
  <c r="G101"/>
  <c r="D101"/>
  <c r="F100"/>
  <c r="E100"/>
  <c r="G100"/>
  <c r="C100"/>
  <c r="B100"/>
  <c r="D100"/>
  <c r="J99"/>
  <c r="K99"/>
  <c r="G99"/>
  <c r="D99"/>
  <c r="J98"/>
  <c r="H98"/>
  <c r="K98"/>
  <c r="G98"/>
  <c r="D98"/>
  <c r="J97"/>
  <c r="K97"/>
  <c r="G97"/>
  <c r="D97"/>
  <c r="I96"/>
  <c r="H96"/>
  <c r="F96"/>
  <c r="E96"/>
  <c r="G96"/>
  <c r="C96"/>
  <c r="B96"/>
  <c r="D96"/>
  <c r="J95"/>
  <c r="K95"/>
  <c r="G95"/>
  <c r="D95"/>
  <c r="J94"/>
  <c r="G94"/>
  <c r="D94"/>
  <c r="J93"/>
  <c r="H93"/>
  <c r="K93"/>
  <c r="G93"/>
  <c r="D93"/>
  <c r="J92"/>
  <c r="K92"/>
  <c r="G92"/>
  <c r="D92"/>
  <c r="J91"/>
  <c r="K91"/>
  <c r="G91"/>
  <c r="D91"/>
  <c r="J90"/>
  <c r="H90"/>
  <c r="K90"/>
  <c r="G90"/>
  <c r="D90"/>
  <c r="J89"/>
  <c r="K89"/>
  <c r="G89"/>
  <c r="D89"/>
  <c r="J88"/>
  <c r="K88"/>
  <c r="G88"/>
  <c r="D88"/>
  <c r="I87"/>
  <c r="H87"/>
  <c r="F87"/>
  <c r="E87"/>
  <c r="G87"/>
  <c r="C87"/>
  <c r="B87"/>
  <c r="D87"/>
  <c r="J86"/>
  <c r="J84"/>
  <c r="H86"/>
  <c r="K86"/>
  <c r="G86"/>
  <c r="D86"/>
  <c r="I84"/>
  <c r="H84"/>
  <c r="F84"/>
  <c r="E84"/>
  <c r="G84"/>
  <c r="C84"/>
  <c r="B84"/>
  <c r="D84"/>
  <c r="J83"/>
  <c r="H83"/>
  <c r="G83"/>
  <c r="D83"/>
  <c r="J82"/>
  <c r="K82"/>
  <c r="G82"/>
  <c r="D82"/>
  <c r="J81"/>
  <c r="K81"/>
  <c r="G81"/>
  <c r="D81"/>
  <c r="J80"/>
  <c r="H80"/>
  <c r="K80"/>
  <c r="G80"/>
  <c r="D80"/>
  <c r="J79"/>
  <c r="J78"/>
  <c r="G79"/>
  <c r="D79"/>
  <c r="I78"/>
  <c r="F78"/>
  <c r="E78"/>
  <c r="G78"/>
  <c r="C78"/>
  <c r="B78"/>
  <c r="D78"/>
  <c r="J77"/>
  <c r="K77"/>
  <c r="G77"/>
  <c r="D77"/>
  <c r="J76"/>
  <c r="K76"/>
  <c r="G76"/>
  <c r="D76"/>
  <c r="K75"/>
  <c r="J75"/>
  <c r="G75"/>
  <c r="D75"/>
  <c r="J74"/>
  <c r="H74"/>
  <c r="G74"/>
  <c r="D74"/>
  <c r="J73"/>
  <c r="H73"/>
  <c r="K73"/>
  <c r="G73"/>
  <c r="D73"/>
  <c r="K72"/>
  <c r="J72"/>
  <c r="G72"/>
  <c r="D72"/>
  <c r="K71"/>
  <c r="J71"/>
  <c r="G71"/>
  <c r="D71"/>
  <c r="I70"/>
  <c r="F70"/>
  <c r="E70"/>
  <c r="G70"/>
  <c r="C70"/>
  <c r="D70"/>
  <c r="B70"/>
  <c r="J69"/>
  <c r="K69"/>
  <c r="G69"/>
  <c r="D69"/>
  <c r="J68"/>
  <c r="K68"/>
  <c r="G68"/>
  <c r="D68"/>
  <c r="J67"/>
  <c r="H67"/>
  <c r="G67"/>
  <c r="D67"/>
  <c r="J66"/>
  <c r="J65"/>
  <c r="H66"/>
  <c r="H65"/>
  <c r="G66"/>
  <c r="D66"/>
  <c r="I65"/>
  <c r="F65"/>
  <c r="E65"/>
  <c r="G65"/>
  <c r="C65"/>
  <c r="B65"/>
  <c r="D65"/>
  <c r="J64"/>
  <c r="H64"/>
  <c r="K64"/>
  <c r="G64"/>
  <c r="D64"/>
  <c r="J63"/>
  <c r="K63"/>
  <c r="G63"/>
  <c r="D63"/>
  <c r="J62"/>
  <c r="I62"/>
  <c r="H62"/>
  <c r="K62"/>
  <c r="F62"/>
  <c r="E62"/>
  <c r="G62"/>
  <c r="C62"/>
  <c r="B62"/>
  <c r="D62"/>
  <c r="J61"/>
  <c r="K61"/>
  <c r="G61"/>
  <c r="D61"/>
  <c r="J60"/>
  <c r="K60"/>
  <c r="H60"/>
  <c r="G60"/>
  <c r="D60"/>
  <c r="J59"/>
  <c r="K59"/>
  <c r="H59"/>
  <c r="G59"/>
  <c r="D59"/>
  <c r="J58"/>
  <c r="H58"/>
  <c r="K58"/>
  <c r="G58"/>
  <c r="D58"/>
  <c r="J57"/>
  <c r="K57"/>
  <c r="G57"/>
  <c r="D57"/>
  <c r="J56"/>
  <c r="H56"/>
  <c r="G56"/>
  <c r="D56"/>
  <c r="J55"/>
  <c r="J54"/>
  <c r="H55"/>
  <c r="K55"/>
  <c r="G55"/>
  <c r="D55"/>
  <c r="I54"/>
  <c r="I131"/>
  <c r="I132"/>
  <c r="F54"/>
  <c r="E54"/>
  <c r="C54"/>
  <c r="B54"/>
  <c r="D54"/>
  <c r="J49"/>
  <c r="H49"/>
  <c r="J48"/>
  <c r="I48"/>
  <c r="H48"/>
  <c r="J47"/>
  <c r="H47"/>
  <c r="G47"/>
  <c r="D47"/>
  <c r="J46"/>
  <c r="K46"/>
  <c r="H46"/>
  <c r="D46"/>
  <c r="J45"/>
  <c r="K45"/>
  <c r="H45"/>
  <c r="D45"/>
  <c r="J44"/>
  <c r="K44"/>
  <c r="H44"/>
  <c r="G44"/>
  <c r="J43"/>
  <c r="K43"/>
  <c r="H43"/>
  <c r="G43"/>
  <c r="J42"/>
  <c r="K42"/>
  <c r="H42"/>
  <c r="G42"/>
  <c r="D42"/>
  <c r="J41"/>
  <c r="H41"/>
  <c r="G41"/>
  <c r="J40"/>
  <c r="H40"/>
  <c r="G40"/>
  <c r="J39"/>
  <c r="K39"/>
  <c r="H39"/>
  <c r="D39"/>
  <c r="J38"/>
  <c r="K38"/>
  <c r="H38"/>
  <c r="D38"/>
  <c r="J37"/>
  <c r="H37"/>
  <c r="D37"/>
  <c r="J36"/>
  <c r="H36"/>
  <c r="J34"/>
  <c r="H34"/>
  <c r="J33"/>
  <c r="K33"/>
  <c r="H33"/>
  <c r="G33"/>
  <c r="D33"/>
  <c r="J32"/>
  <c r="H32"/>
  <c r="J31"/>
  <c r="H31"/>
  <c r="J30"/>
  <c r="H30"/>
  <c r="J29"/>
  <c r="H29"/>
  <c r="D29"/>
  <c r="J28"/>
  <c r="H28"/>
  <c r="G28"/>
  <c r="D28"/>
  <c r="J27"/>
  <c r="K27"/>
  <c r="H27"/>
  <c r="D27"/>
  <c r="J26"/>
  <c r="K26"/>
  <c r="H26"/>
  <c r="D26"/>
  <c r="J25"/>
  <c r="H25"/>
  <c r="J24"/>
  <c r="K24"/>
  <c r="H24"/>
  <c r="D24"/>
  <c r="J23"/>
  <c r="H23"/>
  <c r="J22"/>
  <c r="K22"/>
  <c r="H22"/>
  <c r="G22"/>
  <c r="D22"/>
  <c r="J21"/>
  <c r="H21"/>
  <c r="G21"/>
  <c r="D21"/>
  <c r="F20"/>
  <c r="E20"/>
  <c r="E35"/>
  <c r="E50"/>
  <c r="C20"/>
  <c r="B20"/>
  <c r="H20"/>
  <c r="J19"/>
  <c r="H19"/>
  <c r="J18"/>
  <c r="H18"/>
  <c r="D18"/>
  <c r="J17"/>
  <c r="H17"/>
  <c r="G17"/>
  <c r="J16"/>
  <c r="H16"/>
  <c r="G16"/>
  <c r="J15"/>
  <c r="H15"/>
  <c r="D15"/>
  <c r="J14"/>
  <c r="H14"/>
  <c r="G14"/>
  <c r="D14"/>
  <c r="J13"/>
  <c r="H13"/>
  <c r="J12"/>
  <c r="K12"/>
  <c r="H12"/>
  <c r="D12"/>
  <c r="J11"/>
  <c r="K11"/>
  <c r="H11"/>
  <c r="G11"/>
  <c r="D11"/>
  <c r="J10"/>
  <c r="H10"/>
  <c r="G10"/>
  <c r="D10"/>
  <c r="F9"/>
  <c r="E9"/>
  <c r="C9"/>
  <c r="D9"/>
  <c r="B9"/>
  <c r="H9"/>
  <c r="H10" i="362"/>
  <c r="H11"/>
  <c r="H12"/>
  <c r="H13"/>
  <c r="H14"/>
  <c r="H15"/>
  <c r="H16"/>
  <c r="H17"/>
  <c r="H18"/>
  <c r="H19"/>
  <c r="H21"/>
  <c r="H22"/>
  <c r="H23"/>
  <c r="H24"/>
  <c r="H25"/>
  <c r="H26"/>
  <c r="H27"/>
  <c r="H28"/>
  <c r="H29"/>
  <c r="H30"/>
  <c r="H31"/>
  <c r="H32"/>
  <c r="H33"/>
  <c r="H34"/>
  <c r="G20"/>
  <c r="G9"/>
  <c r="G35"/>
  <c r="K130"/>
  <c r="I130"/>
  <c r="L130"/>
  <c r="H130"/>
  <c r="D130"/>
  <c r="L129"/>
  <c r="K129"/>
  <c r="K127"/>
  <c r="H129"/>
  <c r="D129"/>
  <c r="L128"/>
  <c r="H128"/>
  <c r="D128"/>
  <c r="J127"/>
  <c r="I127"/>
  <c r="L127"/>
  <c r="F127"/>
  <c r="E127"/>
  <c r="H127"/>
  <c r="H126"/>
  <c r="H125"/>
  <c r="C127"/>
  <c r="B127"/>
  <c r="D127"/>
  <c r="J126"/>
  <c r="J125"/>
  <c r="I126"/>
  <c r="I125"/>
  <c r="L125"/>
  <c r="D126"/>
  <c r="F125"/>
  <c r="E125"/>
  <c r="C125"/>
  <c r="B125"/>
  <c r="D125"/>
  <c r="K124"/>
  <c r="I124"/>
  <c r="H124"/>
  <c r="D124"/>
  <c r="K123"/>
  <c r="I123"/>
  <c r="L123"/>
  <c r="H123"/>
  <c r="D123"/>
  <c r="K122"/>
  <c r="I122"/>
  <c r="H122"/>
  <c r="D122"/>
  <c r="J121"/>
  <c r="F121"/>
  <c r="E121"/>
  <c r="H121"/>
  <c r="C121"/>
  <c r="B121"/>
  <c r="D121"/>
  <c r="K120"/>
  <c r="I120"/>
  <c r="H120"/>
  <c r="D120"/>
  <c r="K119"/>
  <c r="I119"/>
  <c r="L119"/>
  <c r="H119"/>
  <c r="D119"/>
  <c r="K118"/>
  <c r="I118"/>
  <c r="L118"/>
  <c r="H118"/>
  <c r="D118"/>
  <c r="K117"/>
  <c r="I117"/>
  <c r="L117"/>
  <c r="H117"/>
  <c r="D117"/>
  <c r="K116"/>
  <c r="I116"/>
  <c r="L116"/>
  <c r="H116"/>
  <c r="D116"/>
  <c r="F115"/>
  <c r="K115"/>
  <c r="E115"/>
  <c r="H115"/>
  <c r="B115"/>
  <c r="K114"/>
  <c r="L114"/>
  <c r="H114"/>
  <c r="D114"/>
  <c r="K113"/>
  <c r="K111"/>
  <c r="I113"/>
  <c r="L113"/>
  <c r="H113"/>
  <c r="D113"/>
  <c r="K112"/>
  <c r="I112"/>
  <c r="H112"/>
  <c r="D112"/>
  <c r="J111"/>
  <c r="F111"/>
  <c r="E111"/>
  <c r="H111"/>
  <c r="C111"/>
  <c r="B111"/>
  <c r="K110"/>
  <c r="I110"/>
  <c r="L110"/>
  <c r="H110"/>
  <c r="D110"/>
  <c r="K109"/>
  <c r="L109"/>
  <c r="I109"/>
  <c r="H109"/>
  <c r="D109"/>
  <c r="K108"/>
  <c r="L108"/>
  <c r="I108"/>
  <c r="H108"/>
  <c r="D108"/>
  <c r="K107"/>
  <c r="I107"/>
  <c r="H107"/>
  <c r="D107"/>
  <c r="K106"/>
  <c r="K105"/>
  <c r="I106"/>
  <c r="I105"/>
  <c r="H106"/>
  <c r="D106"/>
  <c r="J105"/>
  <c r="F105"/>
  <c r="E105"/>
  <c r="H105"/>
  <c r="C105"/>
  <c r="B105"/>
  <c r="D105"/>
  <c r="K104"/>
  <c r="I104"/>
  <c r="L104"/>
  <c r="H104"/>
  <c r="D104"/>
  <c r="K103"/>
  <c r="I103"/>
  <c r="L103"/>
  <c r="H103"/>
  <c r="D103"/>
  <c r="K102"/>
  <c r="I102"/>
  <c r="L102"/>
  <c r="H102"/>
  <c r="D102"/>
  <c r="K101"/>
  <c r="K100"/>
  <c r="I101"/>
  <c r="L101"/>
  <c r="H101"/>
  <c r="D101"/>
  <c r="F100"/>
  <c r="E100"/>
  <c r="H100"/>
  <c r="C100"/>
  <c r="B100"/>
  <c r="D100"/>
  <c r="K99"/>
  <c r="L99"/>
  <c r="H99"/>
  <c r="D99"/>
  <c r="K98"/>
  <c r="I98"/>
  <c r="L98"/>
  <c r="H98"/>
  <c r="D98"/>
  <c r="L97"/>
  <c r="K97"/>
  <c r="H97"/>
  <c r="D97"/>
  <c r="J96"/>
  <c r="F96"/>
  <c r="E96"/>
  <c r="H96"/>
  <c r="C96"/>
  <c r="D96"/>
  <c r="B96"/>
  <c r="K95"/>
  <c r="L95"/>
  <c r="H95"/>
  <c r="D95"/>
  <c r="K94"/>
  <c r="L94"/>
  <c r="H94"/>
  <c r="D94"/>
  <c r="K93"/>
  <c r="I93"/>
  <c r="L93"/>
  <c r="H93"/>
  <c r="D93"/>
  <c r="K92"/>
  <c r="L92"/>
  <c r="H92"/>
  <c r="D92"/>
  <c r="K91"/>
  <c r="L91"/>
  <c r="H91"/>
  <c r="D91"/>
  <c r="K90"/>
  <c r="I90"/>
  <c r="L90"/>
  <c r="H90"/>
  <c r="D90"/>
  <c r="K89"/>
  <c r="L89"/>
  <c r="H89"/>
  <c r="D89"/>
  <c r="K88"/>
  <c r="L88"/>
  <c r="H88"/>
  <c r="D88"/>
  <c r="J87"/>
  <c r="I87"/>
  <c r="F87"/>
  <c r="E87"/>
  <c r="C87"/>
  <c r="B87"/>
  <c r="D87"/>
  <c r="K86"/>
  <c r="L86"/>
  <c r="I86"/>
  <c r="H86"/>
  <c r="D86"/>
  <c r="J84"/>
  <c r="I84"/>
  <c r="H84"/>
  <c r="F84"/>
  <c r="E84"/>
  <c r="C84"/>
  <c r="B84"/>
  <c r="K83"/>
  <c r="I83"/>
  <c r="H83"/>
  <c r="D83"/>
  <c r="K82"/>
  <c r="L82"/>
  <c r="H82"/>
  <c r="D82"/>
  <c r="K81"/>
  <c r="L81"/>
  <c r="H81"/>
  <c r="D81"/>
  <c r="K80"/>
  <c r="I80"/>
  <c r="L80"/>
  <c r="H80"/>
  <c r="D80"/>
  <c r="K79"/>
  <c r="L79"/>
  <c r="H79"/>
  <c r="D79"/>
  <c r="J78"/>
  <c r="F78"/>
  <c r="E78"/>
  <c r="H78"/>
  <c r="C78"/>
  <c r="B78"/>
  <c r="D78"/>
  <c r="K77"/>
  <c r="L77"/>
  <c r="H77"/>
  <c r="D77"/>
  <c r="K76"/>
  <c r="L76"/>
  <c r="H76"/>
  <c r="D76"/>
  <c r="K75"/>
  <c r="L75"/>
  <c r="H75"/>
  <c r="D75"/>
  <c r="K74"/>
  <c r="I74"/>
  <c r="H74"/>
  <c r="D74"/>
  <c r="K73"/>
  <c r="I73"/>
  <c r="I70"/>
  <c r="H73"/>
  <c r="D73"/>
  <c r="K72"/>
  <c r="L72"/>
  <c r="H72"/>
  <c r="D72"/>
  <c r="K71"/>
  <c r="K70"/>
  <c r="H71"/>
  <c r="D71"/>
  <c r="J70"/>
  <c r="F70"/>
  <c r="E70"/>
  <c r="H70"/>
  <c r="C70"/>
  <c r="D70"/>
  <c r="B70"/>
  <c r="K69"/>
  <c r="L69"/>
  <c r="H69"/>
  <c r="D69"/>
  <c r="K68"/>
  <c r="L68"/>
  <c r="H68"/>
  <c r="D68"/>
  <c r="K67"/>
  <c r="I67"/>
  <c r="H67"/>
  <c r="D67"/>
  <c r="K66"/>
  <c r="I66"/>
  <c r="L66"/>
  <c r="H66"/>
  <c r="D66"/>
  <c r="J65"/>
  <c r="F65"/>
  <c r="E65"/>
  <c r="H65"/>
  <c r="C65"/>
  <c r="D65"/>
  <c r="B65"/>
  <c r="K64"/>
  <c r="I64"/>
  <c r="L64"/>
  <c r="H64"/>
  <c r="D64"/>
  <c r="K63"/>
  <c r="L63"/>
  <c r="H63"/>
  <c r="D63"/>
  <c r="K62"/>
  <c r="J62"/>
  <c r="I62"/>
  <c r="L62"/>
  <c r="F62"/>
  <c r="H62"/>
  <c r="E62"/>
  <c r="C62"/>
  <c r="B62"/>
  <c r="D62"/>
  <c r="K61"/>
  <c r="L61"/>
  <c r="H61"/>
  <c r="D61"/>
  <c r="K60"/>
  <c r="I60"/>
  <c r="L60"/>
  <c r="H60"/>
  <c r="D60"/>
  <c r="K59"/>
  <c r="L59"/>
  <c r="I59"/>
  <c r="H59"/>
  <c r="D59"/>
  <c r="K58"/>
  <c r="I58"/>
  <c r="H58"/>
  <c r="D58"/>
  <c r="K57"/>
  <c r="L57"/>
  <c r="H57"/>
  <c r="D57"/>
  <c r="K56"/>
  <c r="L56"/>
  <c r="I56"/>
  <c r="H56"/>
  <c r="D56"/>
  <c r="K55"/>
  <c r="I55"/>
  <c r="H55"/>
  <c r="D55"/>
  <c r="J54"/>
  <c r="J131"/>
  <c r="J132"/>
  <c r="F54"/>
  <c r="F131"/>
  <c r="E54"/>
  <c r="C54"/>
  <c r="B54"/>
  <c r="D54"/>
  <c r="K49"/>
  <c r="I49"/>
  <c r="K48"/>
  <c r="J48"/>
  <c r="I48"/>
  <c r="K47"/>
  <c r="L47"/>
  <c r="I47"/>
  <c r="H47"/>
  <c r="D47"/>
  <c r="K46"/>
  <c r="I46"/>
  <c r="L46"/>
  <c r="D46"/>
  <c r="K45"/>
  <c r="I45"/>
  <c r="L45"/>
  <c r="D45"/>
  <c r="K44"/>
  <c r="I44"/>
  <c r="L44"/>
  <c r="H44"/>
  <c r="K43"/>
  <c r="I43"/>
  <c r="H43"/>
  <c r="K42"/>
  <c r="L42"/>
  <c r="I42"/>
  <c r="H42"/>
  <c r="D42"/>
  <c r="K41"/>
  <c r="I41"/>
  <c r="L41"/>
  <c r="H41"/>
  <c r="K40"/>
  <c r="I40"/>
  <c r="L40"/>
  <c r="H40"/>
  <c r="K39"/>
  <c r="I39"/>
  <c r="L39"/>
  <c r="D39"/>
  <c r="K38"/>
  <c r="I38"/>
  <c r="L38"/>
  <c r="D38"/>
  <c r="K37"/>
  <c r="I37"/>
  <c r="L37"/>
  <c r="D37"/>
  <c r="K36"/>
  <c r="I36"/>
  <c r="K34"/>
  <c r="I34"/>
  <c r="K33"/>
  <c r="L33"/>
  <c r="I33"/>
  <c r="D33"/>
  <c r="K32"/>
  <c r="I32"/>
  <c r="K31"/>
  <c r="I31"/>
  <c r="K30"/>
  <c r="L30"/>
  <c r="I30"/>
  <c r="D30"/>
  <c r="K29"/>
  <c r="L29"/>
  <c r="I29"/>
  <c r="D29"/>
  <c r="K28"/>
  <c r="L28"/>
  <c r="I28"/>
  <c r="D28"/>
  <c r="K27"/>
  <c r="L27"/>
  <c r="I27"/>
  <c r="D27"/>
  <c r="K26"/>
  <c r="L26"/>
  <c r="I26"/>
  <c r="D26"/>
  <c r="K25"/>
  <c r="I25"/>
  <c r="K24"/>
  <c r="L24"/>
  <c r="I24"/>
  <c r="D24"/>
  <c r="K23"/>
  <c r="I23"/>
  <c r="K22"/>
  <c r="L22"/>
  <c r="I22"/>
  <c r="D22"/>
  <c r="K21"/>
  <c r="L21"/>
  <c r="I21"/>
  <c r="D21"/>
  <c r="F20"/>
  <c r="F35"/>
  <c r="E20"/>
  <c r="C20"/>
  <c r="D20"/>
  <c r="B20"/>
  <c r="K19"/>
  <c r="I19"/>
  <c r="K18"/>
  <c r="L18"/>
  <c r="I18"/>
  <c r="D18"/>
  <c r="K17"/>
  <c r="L17"/>
  <c r="I17"/>
  <c r="K16"/>
  <c r="I16"/>
  <c r="L16"/>
  <c r="K15"/>
  <c r="L15"/>
  <c r="I15"/>
  <c r="D15"/>
  <c r="K14"/>
  <c r="L14"/>
  <c r="I14"/>
  <c r="D14"/>
  <c r="K13"/>
  <c r="I13"/>
  <c r="K12"/>
  <c r="L12"/>
  <c r="I12"/>
  <c r="D12"/>
  <c r="K11"/>
  <c r="L11"/>
  <c r="I11"/>
  <c r="D11"/>
  <c r="K10"/>
  <c r="L10"/>
  <c r="I10"/>
  <c r="D10"/>
  <c r="F9"/>
  <c r="E9"/>
  <c r="E35"/>
  <c r="E50"/>
  <c r="C9"/>
  <c r="D9"/>
  <c r="B9"/>
  <c r="B35"/>
  <c r="E10" i="361"/>
  <c r="E11"/>
  <c r="E12"/>
  <c r="E13"/>
  <c r="E14"/>
  <c r="E15"/>
  <c r="E16"/>
  <c r="E17"/>
  <c r="E18"/>
  <c r="E19"/>
  <c r="E21"/>
  <c r="E22"/>
  <c r="E23"/>
  <c r="E24"/>
  <c r="E25"/>
  <c r="E26"/>
  <c r="E27"/>
  <c r="E28"/>
  <c r="E29"/>
  <c r="E30"/>
  <c r="E31"/>
  <c r="E32"/>
  <c r="E33"/>
  <c r="E34"/>
  <c r="D20"/>
  <c r="D9"/>
  <c r="E9"/>
  <c r="K130"/>
  <c r="I130"/>
  <c r="L130"/>
  <c r="H130"/>
  <c r="E130"/>
  <c r="L129"/>
  <c r="K129"/>
  <c r="K127"/>
  <c r="H129"/>
  <c r="E129"/>
  <c r="L128"/>
  <c r="H128"/>
  <c r="E128"/>
  <c r="J127"/>
  <c r="I127"/>
  <c r="L127"/>
  <c r="G127"/>
  <c r="F127"/>
  <c r="H127"/>
  <c r="H126"/>
  <c r="C127"/>
  <c r="E127"/>
  <c r="B127"/>
  <c r="J126"/>
  <c r="I126"/>
  <c r="L126"/>
  <c r="E126"/>
  <c r="J125"/>
  <c r="I125"/>
  <c r="L125"/>
  <c r="G125"/>
  <c r="F125"/>
  <c r="C125"/>
  <c r="B125"/>
  <c r="E125"/>
  <c r="K124"/>
  <c r="I124"/>
  <c r="L124"/>
  <c r="H124"/>
  <c r="E124"/>
  <c r="K123"/>
  <c r="I123"/>
  <c r="L123"/>
  <c r="H123"/>
  <c r="E123"/>
  <c r="K122"/>
  <c r="I122"/>
  <c r="L122"/>
  <c r="H122"/>
  <c r="E122"/>
  <c r="J121"/>
  <c r="G121"/>
  <c r="F121"/>
  <c r="H121"/>
  <c r="C121"/>
  <c r="B121"/>
  <c r="K120"/>
  <c r="I120"/>
  <c r="H120"/>
  <c r="E120"/>
  <c r="K119"/>
  <c r="I119"/>
  <c r="L119"/>
  <c r="H119"/>
  <c r="E119"/>
  <c r="K118"/>
  <c r="I118"/>
  <c r="L118"/>
  <c r="H118"/>
  <c r="E118"/>
  <c r="K117"/>
  <c r="I117"/>
  <c r="L117"/>
  <c r="H117"/>
  <c r="E117"/>
  <c r="K116"/>
  <c r="I116"/>
  <c r="L116"/>
  <c r="H116"/>
  <c r="E116"/>
  <c r="G115"/>
  <c r="K115"/>
  <c r="F115"/>
  <c r="H115"/>
  <c r="B115"/>
  <c r="K114"/>
  <c r="L114"/>
  <c r="H114"/>
  <c r="E114"/>
  <c r="K113"/>
  <c r="I113"/>
  <c r="L113"/>
  <c r="H113"/>
  <c r="E113"/>
  <c r="K112"/>
  <c r="I112"/>
  <c r="L112"/>
  <c r="H112"/>
  <c r="E112"/>
  <c r="J111"/>
  <c r="G111"/>
  <c r="F111"/>
  <c r="H111"/>
  <c r="C111"/>
  <c r="B111"/>
  <c r="K110"/>
  <c r="I110"/>
  <c r="H110"/>
  <c r="E110"/>
  <c r="K109"/>
  <c r="I109"/>
  <c r="H109"/>
  <c r="E109"/>
  <c r="K108"/>
  <c r="I108"/>
  <c r="H108"/>
  <c r="E108"/>
  <c r="K107"/>
  <c r="L107"/>
  <c r="I107"/>
  <c r="H107"/>
  <c r="E107"/>
  <c r="K106"/>
  <c r="I106"/>
  <c r="L106"/>
  <c r="H106"/>
  <c r="E106"/>
  <c r="J105"/>
  <c r="G105"/>
  <c r="F105"/>
  <c r="H105"/>
  <c r="C105"/>
  <c r="B105"/>
  <c r="E105"/>
  <c r="K104"/>
  <c r="I104"/>
  <c r="L104"/>
  <c r="H104"/>
  <c r="E104"/>
  <c r="K103"/>
  <c r="I103"/>
  <c r="L103"/>
  <c r="H103"/>
  <c r="E103"/>
  <c r="K102"/>
  <c r="I102"/>
  <c r="L102"/>
  <c r="H102"/>
  <c r="E102"/>
  <c r="K101"/>
  <c r="I101"/>
  <c r="L101"/>
  <c r="H101"/>
  <c r="E101"/>
  <c r="G100"/>
  <c r="F100"/>
  <c r="H100"/>
  <c r="C100"/>
  <c r="B100"/>
  <c r="E100"/>
  <c r="L99"/>
  <c r="K99"/>
  <c r="H99"/>
  <c r="E99"/>
  <c r="K98"/>
  <c r="I98"/>
  <c r="L98"/>
  <c r="H98"/>
  <c r="E98"/>
  <c r="K97"/>
  <c r="K96"/>
  <c r="H97"/>
  <c r="E97"/>
  <c r="J96"/>
  <c r="I96"/>
  <c r="G96"/>
  <c r="F96"/>
  <c r="H96"/>
  <c r="C96"/>
  <c r="B96"/>
  <c r="E96"/>
  <c r="K95"/>
  <c r="L95"/>
  <c r="H95"/>
  <c r="E95"/>
  <c r="K94"/>
  <c r="L94"/>
  <c r="H94"/>
  <c r="E94"/>
  <c r="K93"/>
  <c r="I93"/>
  <c r="L93"/>
  <c r="H93"/>
  <c r="E93"/>
  <c r="K92"/>
  <c r="L92"/>
  <c r="H92"/>
  <c r="E92"/>
  <c r="K91"/>
  <c r="L91"/>
  <c r="H91"/>
  <c r="E91"/>
  <c r="K90"/>
  <c r="I90"/>
  <c r="L90"/>
  <c r="H90"/>
  <c r="E90"/>
  <c r="K89"/>
  <c r="L89"/>
  <c r="H89"/>
  <c r="E89"/>
  <c r="K88"/>
  <c r="H88"/>
  <c r="E88"/>
  <c r="J87"/>
  <c r="I87"/>
  <c r="G87"/>
  <c r="F87"/>
  <c r="C87"/>
  <c r="E87"/>
  <c r="B87"/>
  <c r="K86"/>
  <c r="K84"/>
  <c r="I86"/>
  <c r="H86"/>
  <c r="E86"/>
  <c r="J84"/>
  <c r="I84"/>
  <c r="G84"/>
  <c r="F84"/>
  <c r="H84"/>
  <c r="C84"/>
  <c r="B84"/>
  <c r="K83"/>
  <c r="I83"/>
  <c r="H83"/>
  <c r="E83"/>
  <c r="L82"/>
  <c r="K82"/>
  <c r="H82"/>
  <c r="E82"/>
  <c r="L81"/>
  <c r="K81"/>
  <c r="H81"/>
  <c r="E81"/>
  <c r="K80"/>
  <c r="I80"/>
  <c r="I78"/>
  <c r="H80"/>
  <c r="E80"/>
  <c r="K79"/>
  <c r="K78"/>
  <c r="H79"/>
  <c r="E79"/>
  <c r="J78"/>
  <c r="G78"/>
  <c r="F78"/>
  <c r="C78"/>
  <c r="E78"/>
  <c r="B78"/>
  <c r="K77"/>
  <c r="L77"/>
  <c r="H77"/>
  <c r="E77"/>
  <c r="K76"/>
  <c r="L76"/>
  <c r="H76"/>
  <c r="E76"/>
  <c r="K75"/>
  <c r="L75"/>
  <c r="H75"/>
  <c r="E75"/>
  <c r="K74"/>
  <c r="I74"/>
  <c r="L74"/>
  <c r="H74"/>
  <c r="E74"/>
  <c r="K73"/>
  <c r="I73"/>
  <c r="L73"/>
  <c r="H73"/>
  <c r="E73"/>
  <c r="K72"/>
  <c r="L72"/>
  <c r="H72"/>
  <c r="E72"/>
  <c r="K71"/>
  <c r="H71"/>
  <c r="E71"/>
  <c r="J70"/>
  <c r="G70"/>
  <c r="F70"/>
  <c r="C70"/>
  <c r="E70"/>
  <c r="B70"/>
  <c r="K69"/>
  <c r="L69"/>
  <c r="H69"/>
  <c r="E69"/>
  <c r="K68"/>
  <c r="L68"/>
  <c r="H68"/>
  <c r="E68"/>
  <c r="K67"/>
  <c r="I67"/>
  <c r="L67"/>
  <c r="H67"/>
  <c r="E67"/>
  <c r="K66"/>
  <c r="I66"/>
  <c r="L66"/>
  <c r="H66"/>
  <c r="E66"/>
  <c r="J65"/>
  <c r="G65"/>
  <c r="F65"/>
  <c r="H65"/>
  <c r="C65"/>
  <c r="E65"/>
  <c r="B65"/>
  <c r="K64"/>
  <c r="I64"/>
  <c r="L64"/>
  <c r="H64"/>
  <c r="E64"/>
  <c r="K63"/>
  <c r="L63"/>
  <c r="H63"/>
  <c r="E63"/>
  <c r="J62"/>
  <c r="I62"/>
  <c r="G62"/>
  <c r="F62"/>
  <c r="H62"/>
  <c r="C62"/>
  <c r="B62"/>
  <c r="E62"/>
  <c r="K61"/>
  <c r="L61"/>
  <c r="H61"/>
  <c r="E61"/>
  <c r="K60"/>
  <c r="I60"/>
  <c r="H60"/>
  <c r="E60"/>
  <c r="K59"/>
  <c r="I59"/>
  <c r="H59"/>
  <c r="E59"/>
  <c r="K58"/>
  <c r="L58"/>
  <c r="I58"/>
  <c r="H58"/>
  <c r="E58"/>
  <c r="K57"/>
  <c r="L57"/>
  <c r="H57"/>
  <c r="E57"/>
  <c r="K56"/>
  <c r="I56"/>
  <c r="H56"/>
  <c r="E56"/>
  <c r="K55"/>
  <c r="I55"/>
  <c r="L55"/>
  <c r="H55"/>
  <c r="E55"/>
  <c r="J54"/>
  <c r="G54"/>
  <c r="F54"/>
  <c r="C54"/>
  <c r="B54"/>
  <c r="E54"/>
  <c r="K49"/>
  <c r="I49"/>
  <c r="K48"/>
  <c r="J48"/>
  <c r="I48"/>
  <c r="K47"/>
  <c r="I47"/>
  <c r="H47"/>
  <c r="E47"/>
  <c r="K46"/>
  <c r="I46"/>
  <c r="E46"/>
  <c r="K45"/>
  <c r="I45"/>
  <c r="E45"/>
  <c r="K44"/>
  <c r="I44"/>
  <c r="H44"/>
  <c r="K43"/>
  <c r="L43"/>
  <c r="I43"/>
  <c r="H43"/>
  <c r="K42"/>
  <c r="I42"/>
  <c r="H42"/>
  <c r="E42"/>
  <c r="K41"/>
  <c r="I41"/>
  <c r="H41"/>
  <c r="K40"/>
  <c r="I40"/>
  <c r="H40"/>
  <c r="K39"/>
  <c r="L39"/>
  <c r="I39"/>
  <c r="E39"/>
  <c r="K38"/>
  <c r="I38"/>
  <c r="E38"/>
  <c r="K37"/>
  <c r="I37"/>
  <c r="E37"/>
  <c r="K36"/>
  <c r="I36"/>
  <c r="K34"/>
  <c r="I34"/>
  <c r="K33"/>
  <c r="L33"/>
  <c r="I33"/>
  <c r="H33"/>
  <c r="K32"/>
  <c r="I32"/>
  <c r="K31"/>
  <c r="I31"/>
  <c r="K30"/>
  <c r="L30"/>
  <c r="I30"/>
  <c r="K29"/>
  <c r="L29"/>
  <c r="I29"/>
  <c r="K28"/>
  <c r="L28"/>
  <c r="I28"/>
  <c r="H28"/>
  <c r="L27"/>
  <c r="K27"/>
  <c r="I27"/>
  <c r="K26"/>
  <c r="L26"/>
  <c r="I26"/>
  <c r="K25"/>
  <c r="I25"/>
  <c r="K24"/>
  <c r="L24"/>
  <c r="I24"/>
  <c r="K23"/>
  <c r="I23"/>
  <c r="K22"/>
  <c r="L22"/>
  <c r="I22"/>
  <c r="H22"/>
  <c r="K21"/>
  <c r="I21"/>
  <c r="L21"/>
  <c r="H21"/>
  <c r="G20"/>
  <c r="F20"/>
  <c r="C20"/>
  <c r="K20"/>
  <c r="B20"/>
  <c r="B35"/>
  <c r="K19"/>
  <c r="I19"/>
  <c r="K18"/>
  <c r="L18"/>
  <c r="I18"/>
  <c r="K17"/>
  <c r="I17"/>
  <c r="L17"/>
  <c r="H17"/>
  <c r="K16"/>
  <c r="I16"/>
  <c r="L16"/>
  <c r="H16"/>
  <c r="K15"/>
  <c r="I15"/>
  <c r="L15"/>
  <c r="K14"/>
  <c r="L14"/>
  <c r="I14"/>
  <c r="H14"/>
  <c r="K13"/>
  <c r="I13"/>
  <c r="K12"/>
  <c r="L12"/>
  <c r="I12"/>
  <c r="K11"/>
  <c r="I11"/>
  <c r="L11"/>
  <c r="H11"/>
  <c r="K10"/>
  <c r="I10"/>
  <c r="L10"/>
  <c r="H10"/>
  <c r="G9"/>
  <c r="G35"/>
  <c r="F9"/>
  <c r="F35"/>
  <c r="F50"/>
  <c r="C9"/>
  <c r="K9"/>
  <c r="B9"/>
  <c r="I9"/>
  <c r="J129" i="358"/>
  <c r="C20" i="359"/>
  <c r="C9"/>
  <c r="J131"/>
  <c r="J128"/>
  <c r="H131"/>
  <c r="K131"/>
  <c r="G131"/>
  <c r="D131"/>
  <c r="J130"/>
  <c r="H130"/>
  <c r="K130"/>
  <c r="G130"/>
  <c r="D130"/>
  <c r="K129"/>
  <c r="G129"/>
  <c r="D129"/>
  <c r="I128"/>
  <c r="F128"/>
  <c r="E128"/>
  <c r="G128"/>
  <c r="G127"/>
  <c r="G126"/>
  <c r="C128"/>
  <c r="B128"/>
  <c r="D128"/>
  <c r="I127"/>
  <c r="I126"/>
  <c r="H127"/>
  <c r="K127"/>
  <c r="D127"/>
  <c r="H126"/>
  <c r="K126"/>
  <c r="F126"/>
  <c r="E126"/>
  <c r="C126"/>
  <c r="B126"/>
  <c r="D126"/>
  <c r="J125"/>
  <c r="H125"/>
  <c r="K125"/>
  <c r="G125"/>
  <c r="D125"/>
  <c r="J124"/>
  <c r="H124"/>
  <c r="K124"/>
  <c r="G124"/>
  <c r="D124"/>
  <c r="J123"/>
  <c r="H123"/>
  <c r="K123"/>
  <c r="G123"/>
  <c r="D123"/>
  <c r="J122"/>
  <c r="I122"/>
  <c r="F122"/>
  <c r="E122"/>
  <c r="G122"/>
  <c r="C122"/>
  <c r="B122"/>
  <c r="D122"/>
  <c r="J121"/>
  <c r="H121"/>
  <c r="G121"/>
  <c r="D121"/>
  <c r="K120"/>
  <c r="J120"/>
  <c r="H120"/>
  <c r="G120"/>
  <c r="D120"/>
  <c r="J119"/>
  <c r="H119"/>
  <c r="K119"/>
  <c r="G119"/>
  <c r="D119"/>
  <c r="J118"/>
  <c r="H118"/>
  <c r="K118"/>
  <c r="G118"/>
  <c r="D118"/>
  <c r="J117"/>
  <c r="H117"/>
  <c r="K117"/>
  <c r="G117"/>
  <c r="D117"/>
  <c r="G116"/>
  <c r="F116"/>
  <c r="J116"/>
  <c r="E116"/>
  <c r="B116"/>
  <c r="H116"/>
  <c r="K116"/>
  <c r="J115"/>
  <c r="H115"/>
  <c r="K115"/>
  <c r="G115"/>
  <c r="D115"/>
  <c r="J114"/>
  <c r="H114"/>
  <c r="K114"/>
  <c r="G114"/>
  <c r="D114"/>
  <c r="J113"/>
  <c r="H113"/>
  <c r="K113"/>
  <c r="G113"/>
  <c r="D113"/>
  <c r="I112"/>
  <c r="G112"/>
  <c r="F112"/>
  <c r="E112"/>
  <c r="C112"/>
  <c r="B112"/>
  <c r="D112"/>
  <c r="J111"/>
  <c r="H111"/>
  <c r="K111"/>
  <c r="G111"/>
  <c r="D111"/>
  <c r="J110"/>
  <c r="H110"/>
  <c r="K110"/>
  <c r="G110"/>
  <c r="D110"/>
  <c r="J109"/>
  <c r="H109"/>
  <c r="K109"/>
  <c r="G109"/>
  <c r="D109"/>
  <c r="J108"/>
  <c r="H108"/>
  <c r="K108"/>
  <c r="G108"/>
  <c r="D108"/>
  <c r="J107"/>
  <c r="J106"/>
  <c r="G107"/>
  <c r="D107"/>
  <c r="I106"/>
  <c r="E106"/>
  <c r="G106"/>
  <c r="C106"/>
  <c r="B106"/>
  <c r="D106"/>
  <c r="H105"/>
  <c r="K105"/>
  <c r="G105"/>
  <c r="D105"/>
  <c r="J104"/>
  <c r="H104"/>
  <c r="K104"/>
  <c r="G104"/>
  <c r="D104"/>
  <c r="J103"/>
  <c r="H103"/>
  <c r="K103"/>
  <c r="G103"/>
  <c r="D103"/>
  <c r="J102"/>
  <c r="J101"/>
  <c r="H102"/>
  <c r="K102"/>
  <c r="G102"/>
  <c r="D102"/>
  <c r="G101"/>
  <c r="F101"/>
  <c r="E101"/>
  <c r="C101"/>
  <c r="B101"/>
  <c r="D101"/>
  <c r="J100"/>
  <c r="H100"/>
  <c r="K100"/>
  <c r="G100"/>
  <c r="D100"/>
  <c r="J99"/>
  <c r="H99"/>
  <c r="K99"/>
  <c r="G99"/>
  <c r="D99"/>
  <c r="J98"/>
  <c r="K98"/>
  <c r="H98"/>
  <c r="G98"/>
  <c r="D98"/>
  <c r="I97"/>
  <c r="F97"/>
  <c r="E97"/>
  <c r="G97"/>
  <c r="C97"/>
  <c r="B97"/>
  <c r="D97"/>
  <c r="J96"/>
  <c r="K96"/>
  <c r="H96"/>
  <c r="G96"/>
  <c r="D96"/>
  <c r="J95"/>
  <c r="H95"/>
  <c r="K95"/>
  <c r="G95"/>
  <c r="D95"/>
  <c r="J94"/>
  <c r="H94"/>
  <c r="K94"/>
  <c r="G94"/>
  <c r="D94"/>
  <c r="J93"/>
  <c r="K93"/>
  <c r="H93"/>
  <c r="G93"/>
  <c r="D93"/>
  <c r="J92"/>
  <c r="K92"/>
  <c r="H92"/>
  <c r="G92"/>
  <c r="D92"/>
  <c r="J91"/>
  <c r="H91"/>
  <c r="K91"/>
  <c r="G91"/>
  <c r="D91"/>
  <c r="J90"/>
  <c r="H90"/>
  <c r="K90"/>
  <c r="G90"/>
  <c r="D90"/>
  <c r="J89"/>
  <c r="K89"/>
  <c r="G89"/>
  <c r="D89"/>
  <c r="I88"/>
  <c r="F88"/>
  <c r="E88"/>
  <c r="G88"/>
  <c r="C88"/>
  <c r="D88"/>
  <c r="B88"/>
  <c r="K86"/>
  <c r="G86"/>
  <c r="C86"/>
  <c r="B86"/>
  <c r="D86"/>
  <c r="J85"/>
  <c r="J83"/>
  <c r="H85"/>
  <c r="K85"/>
  <c r="G85"/>
  <c r="D85"/>
  <c r="I83"/>
  <c r="F83"/>
  <c r="E83"/>
  <c r="G83"/>
  <c r="C83"/>
  <c r="B83"/>
  <c r="D83"/>
  <c r="J82"/>
  <c r="H82"/>
  <c r="K82"/>
  <c r="G82"/>
  <c r="D82"/>
  <c r="J81"/>
  <c r="K81"/>
  <c r="G81"/>
  <c r="D81"/>
  <c r="J80"/>
  <c r="H80"/>
  <c r="K80"/>
  <c r="G80"/>
  <c r="D80"/>
  <c r="J79"/>
  <c r="H79"/>
  <c r="K79"/>
  <c r="G79"/>
  <c r="D79"/>
  <c r="J78"/>
  <c r="J77"/>
  <c r="H78"/>
  <c r="K78"/>
  <c r="G78"/>
  <c r="D78"/>
  <c r="I77"/>
  <c r="F77"/>
  <c r="E77"/>
  <c r="G77"/>
  <c r="C77"/>
  <c r="B77"/>
  <c r="D77"/>
  <c r="J76"/>
  <c r="K76"/>
  <c r="G76"/>
  <c r="D76"/>
  <c r="J75"/>
  <c r="K75"/>
  <c r="G75"/>
  <c r="D75"/>
  <c r="J74"/>
  <c r="H74"/>
  <c r="K74"/>
  <c r="G74"/>
  <c r="D74"/>
  <c r="J73"/>
  <c r="H73"/>
  <c r="K73"/>
  <c r="G73"/>
  <c r="D73"/>
  <c r="J72"/>
  <c r="H72"/>
  <c r="K72"/>
  <c r="G72"/>
  <c r="D72"/>
  <c r="J71"/>
  <c r="K71"/>
  <c r="H71"/>
  <c r="G71"/>
  <c r="D71"/>
  <c r="J70"/>
  <c r="H70"/>
  <c r="G70"/>
  <c r="D70"/>
  <c r="I69"/>
  <c r="F69"/>
  <c r="E69"/>
  <c r="G69"/>
  <c r="C69"/>
  <c r="B69"/>
  <c r="D69"/>
  <c r="J68"/>
  <c r="K68"/>
  <c r="H68"/>
  <c r="G68"/>
  <c r="D68"/>
  <c r="J67"/>
  <c r="H67"/>
  <c r="K67"/>
  <c r="G67"/>
  <c r="D67"/>
  <c r="J66"/>
  <c r="H66"/>
  <c r="G66"/>
  <c r="J65"/>
  <c r="H65"/>
  <c r="K65"/>
  <c r="G65"/>
  <c r="D65"/>
  <c r="J64"/>
  <c r="J63"/>
  <c r="H64"/>
  <c r="K64"/>
  <c r="G64"/>
  <c r="D64"/>
  <c r="I63"/>
  <c r="F63"/>
  <c r="E63"/>
  <c r="G63"/>
  <c r="C63"/>
  <c r="D63"/>
  <c r="B63"/>
  <c r="J62"/>
  <c r="H62"/>
  <c r="K62"/>
  <c r="G62"/>
  <c r="D62"/>
  <c r="J61"/>
  <c r="K61"/>
  <c r="G61"/>
  <c r="D61"/>
  <c r="J60"/>
  <c r="I60"/>
  <c r="H60"/>
  <c r="K60"/>
  <c r="F60"/>
  <c r="G60"/>
  <c r="E60"/>
  <c r="C60"/>
  <c r="D60"/>
  <c r="B60"/>
  <c r="J59"/>
  <c r="H59"/>
  <c r="K59"/>
  <c r="G59"/>
  <c r="D59"/>
  <c r="K58"/>
  <c r="J58"/>
  <c r="G58"/>
  <c r="D58"/>
  <c r="J57"/>
  <c r="K57"/>
  <c r="H57"/>
  <c r="G57"/>
  <c r="D57"/>
  <c r="J56"/>
  <c r="H56"/>
  <c r="K56"/>
  <c r="G56"/>
  <c r="D56"/>
  <c r="J55"/>
  <c r="K55"/>
  <c r="G55"/>
  <c r="D55"/>
  <c r="J54"/>
  <c r="K54"/>
  <c r="G54"/>
  <c r="D54"/>
  <c r="J53"/>
  <c r="H53"/>
  <c r="K53"/>
  <c r="G53"/>
  <c r="D53"/>
  <c r="I52"/>
  <c r="I132"/>
  <c r="F52"/>
  <c r="F132"/>
  <c r="E52"/>
  <c r="G52"/>
  <c r="C52"/>
  <c r="C132"/>
  <c r="B52"/>
  <c r="J47"/>
  <c r="H47"/>
  <c r="G47"/>
  <c r="D47"/>
  <c r="J46"/>
  <c r="H46"/>
  <c r="G46"/>
  <c r="D46"/>
  <c r="J45"/>
  <c r="H45"/>
  <c r="G45"/>
  <c r="D45"/>
  <c r="J44"/>
  <c r="H44"/>
  <c r="G44"/>
  <c r="D44"/>
  <c r="J43"/>
  <c r="H43"/>
  <c r="G43"/>
  <c r="D43"/>
  <c r="J42"/>
  <c r="H42"/>
  <c r="G42"/>
  <c r="D42"/>
  <c r="J41"/>
  <c r="H41"/>
  <c r="D41"/>
  <c r="J40"/>
  <c r="H40"/>
  <c r="D40"/>
  <c r="J39"/>
  <c r="H39"/>
  <c r="D39"/>
  <c r="J38"/>
  <c r="K38"/>
  <c r="H38"/>
  <c r="G38"/>
  <c r="D38"/>
  <c r="J37"/>
  <c r="H37"/>
  <c r="D37"/>
  <c r="J36"/>
  <c r="H36"/>
  <c r="D36"/>
  <c r="J35"/>
  <c r="H35"/>
  <c r="J33"/>
  <c r="H33"/>
  <c r="J32"/>
  <c r="K32"/>
  <c r="H32"/>
  <c r="G32"/>
  <c r="D32"/>
  <c r="J31"/>
  <c r="H31"/>
  <c r="J30"/>
  <c r="H30"/>
  <c r="J29"/>
  <c r="H29"/>
  <c r="D29"/>
  <c r="J28"/>
  <c r="H28"/>
  <c r="D28"/>
  <c r="J27"/>
  <c r="H27"/>
  <c r="J26"/>
  <c r="H26"/>
  <c r="D26"/>
  <c r="J25"/>
  <c r="H25"/>
  <c r="G25"/>
  <c r="J24"/>
  <c r="H24"/>
  <c r="D24"/>
  <c r="J23"/>
  <c r="H23"/>
  <c r="J22"/>
  <c r="H22"/>
  <c r="G22"/>
  <c r="D22"/>
  <c r="J21"/>
  <c r="H21"/>
  <c r="G21"/>
  <c r="D21"/>
  <c r="F20"/>
  <c r="E20"/>
  <c r="B20"/>
  <c r="J19"/>
  <c r="H19"/>
  <c r="J18"/>
  <c r="H18"/>
  <c r="D18"/>
  <c r="J17"/>
  <c r="H17"/>
  <c r="G17"/>
  <c r="J16"/>
  <c r="H16"/>
  <c r="G16"/>
  <c r="J15"/>
  <c r="H15"/>
  <c r="D15"/>
  <c r="J14"/>
  <c r="H14"/>
  <c r="G14"/>
  <c r="D14"/>
  <c r="J13"/>
  <c r="H13"/>
  <c r="D13"/>
  <c r="J12"/>
  <c r="H12"/>
  <c r="J11"/>
  <c r="H11"/>
  <c r="G11"/>
  <c r="D11"/>
  <c r="J10"/>
  <c r="H10"/>
  <c r="G10"/>
  <c r="D10"/>
  <c r="F9"/>
  <c r="E9"/>
  <c r="B9"/>
  <c r="J130" i="358"/>
  <c r="J127"/>
  <c r="H130"/>
  <c r="K130"/>
  <c r="G130"/>
  <c r="D130"/>
  <c r="K129"/>
  <c r="G129"/>
  <c r="D129"/>
  <c r="K128"/>
  <c r="G128"/>
  <c r="D128"/>
  <c r="I127"/>
  <c r="H127"/>
  <c r="K127"/>
  <c r="F127"/>
  <c r="E127"/>
  <c r="G127"/>
  <c r="G126"/>
  <c r="G125"/>
  <c r="C127"/>
  <c r="D127"/>
  <c r="B127"/>
  <c r="I126"/>
  <c r="I125"/>
  <c r="H126"/>
  <c r="K126"/>
  <c r="D126"/>
  <c r="F125"/>
  <c r="E125"/>
  <c r="C125"/>
  <c r="B125"/>
  <c r="D125"/>
  <c r="J124"/>
  <c r="H124"/>
  <c r="K124"/>
  <c r="G124"/>
  <c r="D124"/>
  <c r="J123"/>
  <c r="H123"/>
  <c r="K123"/>
  <c r="G123"/>
  <c r="D123"/>
  <c r="J122"/>
  <c r="K122"/>
  <c r="H122"/>
  <c r="G122"/>
  <c r="D122"/>
  <c r="I121"/>
  <c r="F121"/>
  <c r="E121"/>
  <c r="G121"/>
  <c r="C121"/>
  <c r="D121"/>
  <c r="B121"/>
  <c r="J120"/>
  <c r="H120"/>
  <c r="G120"/>
  <c r="D120"/>
  <c r="J119"/>
  <c r="H119"/>
  <c r="K119"/>
  <c r="G119"/>
  <c r="D119"/>
  <c r="J118"/>
  <c r="H118"/>
  <c r="K118"/>
  <c r="G118"/>
  <c r="D118"/>
  <c r="J117"/>
  <c r="H117"/>
  <c r="K117"/>
  <c r="G117"/>
  <c r="D117"/>
  <c r="J116"/>
  <c r="H116"/>
  <c r="K116"/>
  <c r="G116"/>
  <c r="D116"/>
  <c r="F115"/>
  <c r="J115"/>
  <c r="E115"/>
  <c r="G115"/>
  <c r="B115"/>
  <c r="H115"/>
  <c r="K115"/>
  <c r="J114"/>
  <c r="K114"/>
  <c r="G114"/>
  <c r="D114"/>
  <c r="J113"/>
  <c r="H113"/>
  <c r="K113"/>
  <c r="G113"/>
  <c r="D113"/>
  <c r="J112"/>
  <c r="H112"/>
  <c r="K112"/>
  <c r="G112"/>
  <c r="D112"/>
  <c r="I111"/>
  <c r="F111"/>
  <c r="E111"/>
  <c r="G111"/>
  <c r="C111"/>
  <c r="B111"/>
  <c r="D111"/>
  <c r="J110"/>
  <c r="K110"/>
  <c r="H110"/>
  <c r="G110"/>
  <c r="D110"/>
  <c r="J109"/>
  <c r="H109"/>
  <c r="K109"/>
  <c r="G109"/>
  <c r="D109"/>
  <c r="J108"/>
  <c r="H108"/>
  <c r="K108"/>
  <c r="G108"/>
  <c r="D108"/>
  <c r="J107"/>
  <c r="H107"/>
  <c r="K107"/>
  <c r="G107"/>
  <c r="D107"/>
  <c r="J106"/>
  <c r="K106"/>
  <c r="H106"/>
  <c r="G106"/>
  <c r="D106"/>
  <c r="I105"/>
  <c r="F105"/>
  <c r="E105"/>
  <c r="G105"/>
  <c r="C105"/>
  <c r="B105"/>
  <c r="D105"/>
  <c r="J104"/>
  <c r="H104"/>
  <c r="K104"/>
  <c r="G104"/>
  <c r="D104"/>
  <c r="J103"/>
  <c r="H103"/>
  <c r="K103"/>
  <c r="G103"/>
  <c r="D103"/>
  <c r="J102"/>
  <c r="H102"/>
  <c r="K102"/>
  <c r="G102"/>
  <c r="D102"/>
  <c r="J101"/>
  <c r="J100"/>
  <c r="H101"/>
  <c r="K101"/>
  <c r="G101"/>
  <c r="D101"/>
  <c r="F100"/>
  <c r="E100"/>
  <c r="G100"/>
  <c r="C100"/>
  <c r="B100"/>
  <c r="D100"/>
  <c r="J99"/>
  <c r="K99"/>
  <c r="G99"/>
  <c r="D99"/>
  <c r="J98"/>
  <c r="H98"/>
  <c r="K98"/>
  <c r="G98"/>
  <c r="D98"/>
  <c r="J97"/>
  <c r="J96"/>
  <c r="G97"/>
  <c r="D97"/>
  <c r="I96"/>
  <c r="F96"/>
  <c r="E96"/>
  <c r="G96"/>
  <c r="C96"/>
  <c r="D96"/>
  <c r="B96"/>
  <c r="J95"/>
  <c r="K95"/>
  <c r="G95"/>
  <c r="D95"/>
  <c r="J94"/>
  <c r="K94"/>
  <c r="G94"/>
  <c r="D94"/>
  <c r="J93"/>
  <c r="H93"/>
  <c r="K93"/>
  <c r="G93"/>
  <c r="D93"/>
  <c r="J92"/>
  <c r="K92"/>
  <c r="G92"/>
  <c r="D92"/>
  <c r="J91"/>
  <c r="K91"/>
  <c r="G91"/>
  <c r="D91"/>
  <c r="K90"/>
  <c r="J90"/>
  <c r="H90"/>
  <c r="G90"/>
  <c r="D90"/>
  <c r="J89"/>
  <c r="K89"/>
  <c r="G89"/>
  <c r="D89"/>
  <c r="J88"/>
  <c r="K88"/>
  <c r="G88"/>
  <c r="D88"/>
  <c r="I87"/>
  <c r="H87"/>
  <c r="F87"/>
  <c r="G87"/>
  <c r="E87"/>
  <c r="C87"/>
  <c r="B87"/>
  <c r="D87"/>
  <c r="J86"/>
  <c r="J84"/>
  <c r="H86"/>
  <c r="K86"/>
  <c r="G86"/>
  <c r="D86"/>
  <c r="I84"/>
  <c r="G84"/>
  <c r="F84"/>
  <c r="E84"/>
  <c r="C84"/>
  <c r="B84"/>
  <c r="D84"/>
  <c r="J83"/>
  <c r="H83"/>
  <c r="K83"/>
  <c r="G83"/>
  <c r="D83"/>
  <c r="J82"/>
  <c r="K82"/>
  <c r="G82"/>
  <c r="D82"/>
  <c r="J81"/>
  <c r="K81"/>
  <c r="G81"/>
  <c r="D81"/>
  <c r="J80"/>
  <c r="H80"/>
  <c r="K80"/>
  <c r="G80"/>
  <c r="D80"/>
  <c r="J79"/>
  <c r="K79"/>
  <c r="G79"/>
  <c r="D79"/>
  <c r="I78"/>
  <c r="F78"/>
  <c r="G78"/>
  <c r="E78"/>
  <c r="C78"/>
  <c r="D78"/>
  <c r="B78"/>
  <c r="J77"/>
  <c r="K77"/>
  <c r="G77"/>
  <c r="D77"/>
  <c r="J76"/>
  <c r="K76"/>
  <c r="G76"/>
  <c r="D76"/>
  <c r="J75"/>
  <c r="K75"/>
  <c r="G75"/>
  <c r="D75"/>
  <c r="J74"/>
  <c r="H74"/>
  <c r="K74"/>
  <c r="G74"/>
  <c r="D74"/>
  <c r="J73"/>
  <c r="H73"/>
  <c r="K73"/>
  <c r="G73"/>
  <c r="D73"/>
  <c r="J72"/>
  <c r="K72"/>
  <c r="G72"/>
  <c r="D72"/>
  <c r="J71"/>
  <c r="K71"/>
  <c r="G71"/>
  <c r="D71"/>
  <c r="I70"/>
  <c r="F70"/>
  <c r="E70"/>
  <c r="G70"/>
  <c r="C70"/>
  <c r="D70"/>
  <c r="B70"/>
  <c r="J69"/>
  <c r="K69"/>
  <c r="G69"/>
  <c r="D69"/>
  <c r="J68"/>
  <c r="K68"/>
  <c r="G68"/>
  <c r="D68"/>
  <c r="J67"/>
  <c r="H67"/>
  <c r="K67"/>
  <c r="G67"/>
  <c r="D67"/>
  <c r="J66"/>
  <c r="H66"/>
  <c r="K66"/>
  <c r="G66"/>
  <c r="D66"/>
  <c r="I65"/>
  <c r="F65"/>
  <c r="G65"/>
  <c r="E65"/>
  <c r="C65"/>
  <c r="B65"/>
  <c r="D65"/>
  <c r="J64"/>
  <c r="H64"/>
  <c r="K64"/>
  <c r="G64"/>
  <c r="D64"/>
  <c r="J63"/>
  <c r="K63"/>
  <c r="G63"/>
  <c r="D63"/>
  <c r="I62"/>
  <c r="F62"/>
  <c r="G62"/>
  <c r="E62"/>
  <c r="C62"/>
  <c r="B62"/>
  <c r="D62"/>
  <c r="J61"/>
  <c r="K61"/>
  <c r="G61"/>
  <c r="D61"/>
  <c r="J60"/>
  <c r="H60"/>
  <c r="K60"/>
  <c r="G60"/>
  <c r="D60"/>
  <c r="J59"/>
  <c r="H59"/>
  <c r="K59"/>
  <c r="G59"/>
  <c r="D59"/>
  <c r="J58"/>
  <c r="K58"/>
  <c r="H58"/>
  <c r="G58"/>
  <c r="D58"/>
  <c r="J57"/>
  <c r="K57"/>
  <c r="G57"/>
  <c r="D57"/>
  <c r="J56"/>
  <c r="K56"/>
  <c r="H56"/>
  <c r="G56"/>
  <c r="D56"/>
  <c r="J55"/>
  <c r="H55"/>
  <c r="K55"/>
  <c r="G55"/>
  <c r="D55"/>
  <c r="I54"/>
  <c r="F54"/>
  <c r="G54"/>
  <c r="E54"/>
  <c r="C54"/>
  <c r="B54"/>
  <c r="D54"/>
  <c r="J49"/>
  <c r="H49"/>
  <c r="J48"/>
  <c r="I48"/>
  <c r="H48"/>
  <c r="J47"/>
  <c r="H47"/>
  <c r="G47"/>
  <c r="D47"/>
  <c r="J46"/>
  <c r="K46"/>
  <c r="H46"/>
  <c r="D46"/>
  <c r="J45"/>
  <c r="H45"/>
  <c r="D45"/>
  <c r="J44"/>
  <c r="K44"/>
  <c r="H44"/>
  <c r="G44"/>
  <c r="J43"/>
  <c r="K43"/>
  <c r="H43"/>
  <c r="G43"/>
  <c r="J42"/>
  <c r="H42"/>
  <c r="G42"/>
  <c r="D42"/>
  <c r="J41"/>
  <c r="K41"/>
  <c r="H41"/>
  <c r="G41"/>
  <c r="J40"/>
  <c r="K40"/>
  <c r="H40"/>
  <c r="G40"/>
  <c r="J39"/>
  <c r="K39"/>
  <c r="H39"/>
  <c r="D39"/>
  <c r="J38"/>
  <c r="K38"/>
  <c r="H38"/>
  <c r="D38"/>
  <c r="J37"/>
  <c r="K37"/>
  <c r="H37"/>
  <c r="D37"/>
  <c r="J36"/>
  <c r="H36"/>
  <c r="J34"/>
  <c r="H34"/>
  <c r="J33"/>
  <c r="K33"/>
  <c r="H33"/>
  <c r="G33"/>
  <c r="D33"/>
  <c r="J32"/>
  <c r="H32"/>
  <c r="J31"/>
  <c r="H31"/>
  <c r="J30"/>
  <c r="K30"/>
  <c r="H30"/>
  <c r="D30"/>
  <c r="J29"/>
  <c r="K29"/>
  <c r="H29"/>
  <c r="D29"/>
  <c r="J28"/>
  <c r="K28"/>
  <c r="H28"/>
  <c r="G28"/>
  <c r="D28"/>
  <c r="J27"/>
  <c r="K27"/>
  <c r="H27"/>
  <c r="D27"/>
  <c r="J26"/>
  <c r="K26"/>
  <c r="H26"/>
  <c r="D26"/>
  <c r="J25"/>
  <c r="H25"/>
  <c r="J24"/>
  <c r="H24"/>
  <c r="D24"/>
  <c r="J23"/>
  <c r="H23"/>
  <c r="J22"/>
  <c r="K22"/>
  <c r="H22"/>
  <c r="G22"/>
  <c r="D22"/>
  <c r="J21"/>
  <c r="K21"/>
  <c r="H21"/>
  <c r="G21"/>
  <c r="D21"/>
  <c r="F20"/>
  <c r="G20"/>
  <c r="E20"/>
  <c r="C20"/>
  <c r="B20"/>
  <c r="H20"/>
  <c r="J19"/>
  <c r="H19"/>
  <c r="J18"/>
  <c r="K18"/>
  <c r="H18"/>
  <c r="D18"/>
  <c r="J17"/>
  <c r="K17"/>
  <c r="H17"/>
  <c r="G17"/>
  <c r="J16"/>
  <c r="K16"/>
  <c r="H16"/>
  <c r="G16"/>
  <c r="J15"/>
  <c r="K15"/>
  <c r="H15"/>
  <c r="D15"/>
  <c r="J14"/>
  <c r="H14"/>
  <c r="G14"/>
  <c r="D14"/>
  <c r="J13"/>
  <c r="H13"/>
  <c r="J12"/>
  <c r="K12"/>
  <c r="H12"/>
  <c r="D12"/>
  <c r="J11"/>
  <c r="K11"/>
  <c r="H11"/>
  <c r="G11"/>
  <c r="D11"/>
  <c r="J10"/>
  <c r="K10"/>
  <c r="H10"/>
  <c r="G10"/>
  <c r="D10"/>
  <c r="F9"/>
  <c r="E9"/>
  <c r="E35"/>
  <c r="C9"/>
  <c r="B9"/>
  <c r="J130" i="357"/>
  <c r="J127"/>
  <c r="H130"/>
  <c r="H127"/>
  <c r="K127"/>
  <c r="G130"/>
  <c r="D130"/>
  <c r="K129"/>
  <c r="G129"/>
  <c r="D129"/>
  <c r="K128"/>
  <c r="G128"/>
  <c r="D128"/>
  <c r="I127"/>
  <c r="F127"/>
  <c r="E127"/>
  <c r="G127"/>
  <c r="G126"/>
  <c r="C127"/>
  <c r="B127"/>
  <c r="D127"/>
  <c r="I126"/>
  <c r="I125"/>
  <c r="H126"/>
  <c r="K126"/>
  <c r="D126"/>
  <c r="F125"/>
  <c r="E125"/>
  <c r="C125"/>
  <c r="B125"/>
  <c r="D125"/>
  <c r="J124"/>
  <c r="H124"/>
  <c r="G124"/>
  <c r="D124"/>
  <c r="J123"/>
  <c r="J121"/>
  <c r="H123"/>
  <c r="K123"/>
  <c r="G123"/>
  <c r="D123"/>
  <c r="J122"/>
  <c r="H122"/>
  <c r="K122"/>
  <c r="G122"/>
  <c r="D122"/>
  <c r="I121"/>
  <c r="F121"/>
  <c r="E121"/>
  <c r="G121"/>
  <c r="C121"/>
  <c r="B121"/>
  <c r="J120"/>
  <c r="H120"/>
  <c r="G120"/>
  <c r="D120"/>
  <c r="J119"/>
  <c r="H119"/>
  <c r="K119"/>
  <c r="G119"/>
  <c r="D119"/>
  <c r="J118"/>
  <c r="H118"/>
  <c r="K118"/>
  <c r="G118"/>
  <c r="D118"/>
  <c r="J117"/>
  <c r="H117"/>
  <c r="K117"/>
  <c r="G117"/>
  <c r="D117"/>
  <c r="J116"/>
  <c r="H116"/>
  <c r="K116"/>
  <c r="G116"/>
  <c r="D116"/>
  <c r="F115"/>
  <c r="J115"/>
  <c r="E115"/>
  <c r="G115"/>
  <c r="B115"/>
  <c r="H115"/>
  <c r="K115"/>
  <c r="J114"/>
  <c r="K114"/>
  <c r="G114"/>
  <c r="D114"/>
  <c r="J113"/>
  <c r="K113"/>
  <c r="H113"/>
  <c r="G113"/>
  <c r="D113"/>
  <c r="J112"/>
  <c r="H112"/>
  <c r="K112"/>
  <c r="G112"/>
  <c r="D112"/>
  <c r="I111"/>
  <c r="F111"/>
  <c r="E111"/>
  <c r="G111"/>
  <c r="C111"/>
  <c r="D111"/>
  <c r="B111"/>
  <c r="J110"/>
  <c r="H110"/>
  <c r="G110"/>
  <c r="D110"/>
  <c r="J109"/>
  <c r="H109"/>
  <c r="G109"/>
  <c r="D109"/>
  <c r="J108"/>
  <c r="H108"/>
  <c r="G108"/>
  <c r="D108"/>
  <c r="J107"/>
  <c r="H107"/>
  <c r="G107"/>
  <c r="D107"/>
  <c r="J106"/>
  <c r="J105"/>
  <c r="H106"/>
  <c r="G106"/>
  <c r="D106"/>
  <c r="I105"/>
  <c r="F105"/>
  <c r="E105"/>
  <c r="G105"/>
  <c r="C105"/>
  <c r="B105"/>
  <c r="J104"/>
  <c r="H104"/>
  <c r="K104"/>
  <c r="G104"/>
  <c r="D104"/>
  <c r="J103"/>
  <c r="H103"/>
  <c r="G103"/>
  <c r="D103"/>
  <c r="J102"/>
  <c r="H102"/>
  <c r="H100"/>
  <c r="K100"/>
  <c r="G102"/>
  <c r="D102"/>
  <c r="J101"/>
  <c r="J100"/>
  <c r="H101"/>
  <c r="G101"/>
  <c r="D101"/>
  <c r="F100"/>
  <c r="E100"/>
  <c r="G100"/>
  <c r="C100"/>
  <c r="B100"/>
  <c r="D100"/>
  <c r="J99"/>
  <c r="K99"/>
  <c r="G99"/>
  <c r="D99"/>
  <c r="J98"/>
  <c r="H98"/>
  <c r="K98"/>
  <c r="G98"/>
  <c r="D98"/>
  <c r="J97"/>
  <c r="K97"/>
  <c r="G97"/>
  <c r="D97"/>
  <c r="I96"/>
  <c r="F96"/>
  <c r="E96"/>
  <c r="G96"/>
  <c r="C96"/>
  <c r="B96"/>
  <c r="J95"/>
  <c r="K95"/>
  <c r="G95"/>
  <c r="D95"/>
  <c r="J94"/>
  <c r="K94"/>
  <c r="G94"/>
  <c r="D94"/>
  <c r="J93"/>
  <c r="H93"/>
  <c r="K93"/>
  <c r="G93"/>
  <c r="D93"/>
  <c r="J92"/>
  <c r="K92"/>
  <c r="G92"/>
  <c r="D92"/>
  <c r="J91"/>
  <c r="K91"/>
  <c r="G91"/>
  <c r="D91"/>
  <c r="J90"/>
  <c r="H90"/>
  <c r="K90"/>
  <c r="G90"/>
  <c r="D90"/>
  <c r="J89"/>
  <c r="K89"/>
  <c r="G89"/>
  <c r="D89"/>
  <c r="J88"/>
  <c r="K88"/>
  <c r="G88"/>
  <c r="D88"/>
  <c r="I87"/>
  <c r="H87"/>
  <c r="F87"/>
  <c r="E87"/>
  <c r="G87"/>
  <c r="C87"/>
  <c r="B87"/>
  <c r="J86"/>
  <c r="J84"/>
  <c r="H86"/>
  <c r="K86"/>
  <c r="G86"/>
  <c r="D86"/>
  <c r="I84"/>
  <c r="F84"/>
  <c r="E84"/>
  <c r="G84"/>
  <c r="C84"/>
  <c r="B84"/>
  <c r="D84"/>
  <c r="J83"/>
  <c r="H83"/>
  <c r="G83"/>
  <c r="D83"/>
  <c r="K82"/>
  <c r="G82"/>
  <c r="D82"/>
  <c r="J81"/>
  <c r="K81"/>
  <c r="G81"/>
  <c r="D81"/>
  <c r="J80"/>
  <c r="H80"/>
  <c r="H78"/>
  <c r="G80"/>
  <c r="D80"/>
  <c r="J79"/>
  <c r="K79"/>
  <c r="G79"/>
  <c r="D79"/>
  <c r="I78"/>
  <c r="F78"/>
  <c r="E78"/>
  <c r="G78"/>
  <c r="C78"/>
  <c r="B78"/>
  <c r="D78"/>
  <c r="J77"/>
  <c r="K77"/>
  <c r="G77"/>
  <c r="D77"/>
  <c r="K76"/>
  <c r="G76"/>
  <c r="D76"/>
  <c r="J75"/>
  <c r="K75"/>
  <c r="G75"/>
  <c r="D75"/>
  <c r="J74"/>
  <c r="H74"/>
  <c r="G74"/>
  <c r="D74"/>
  <c r="J73"/>
  <c r="H73"/>
  <c r="K73"/>
  <c r="H70"/>
  <c r="G73"/>
  <c r="D73"/>
  <c r="J72"/>
  <c r="K72"/>
  <c r="G72"/>
  <c r="D72"/>
  <c r="J71"/>
  <c r="K71"/>
  <c r="G71"/>
  <c r="D71"/>
  <c r="I70"/>
  <c r="F70"/>
  <c r="E70"/>
  <c r="G70"/>
  <c r="C70"/>
  <c r="B70"/>
  <c r="K69"/>
  <c r="G69"/>
  <c r="D69"/>
  <c r="J68"/>
  <c r="K68"/>
  <c r="G68"/>
  <c r="D68"/>
  <c r="J67"/>
  <c r="H67"/>
  <c r="G67"/>
  <c r="D67"/>
  <c r="H66"/>
  <c r="H65"/>
  <c r="G66"/>
  <c r="D66"/>
  <c r="I65"/>
  <c r="F65"/>
  <c r="E65"/>
  <c r="C65"/>
  <c r="B65"/>
  <c r="D65"/>
  <c r="J64"/>
  <c r="H64"/>
  <c r="K64"/>
  <c r="G64"/>
  <c r="D64"/>
  <c r="J63"/>
  <c r="J62"/>
  <c r="G63"/>
  <c r="D63"/>
  <c r="I62"/>
  <c r="H62"/>
  <c r="K62"/>
  <c r="F62"/>
  <c r="E62"/>
  <c r="C62"/>
  <c r="B62"/>
  <c r="D62"/>
  <c r="J61"/>
  <c r="K61"/>
  <c r="G61"/>
  <c r="D61"/>
  <c r="J60"/>
  <c r="H60"/>
  <c r="K60"/>
  <c r="G60"/>
  <c r="D60"/>
  <c r="J59"/>
  <c r="H59"/>
  <c r="K59"/>
  <c r="G59"/>
  <c r="D59"/>
  <c r="J58"/>
  <c r="H58"/>
  <c r="G58"/>
  <c r="D58"/>
  <c r="J57"/>
  <c r="K57"/>
  <c r="G57"/>
  <c r="D57"/>
  <c r="J56"/>
  <c r="H56"/>
  <c r="G56"/>
  <c r="D56"/>
  <c r="J55"/>
  <c r="J54"/>
  <c r="H55"/>
  <c r="H54"/>
  <c r="K54"/>
  <c r="G55"/>
  <c r="D55"/>
  <c r="I54"/>
  <c r="F54"/>
  <c r="E54"/>
  <c r="C54"/>
  <c r="B54"/>
  <c r="J49"/>
  <c r="H49"/>
  <c r="J48"/>
  <c r="I48"/>
  <c r="H48"/>
  <c r="J47"/>
  <c r="H47"/>
  <c r="G47"/>
  <c r="D47"/>
  <c r="J46"/>
  <c r="K46"/>
  <c r="H46"/>
  <c r="D46"/>
  <c r="J45"/>
  <c r="K45"/>
  <c r="H45"/>
  <c r="D45"/>
  <c r="J44"/>
  <c r="K44"/>
  <c r="H44"/>
  <c r="G44"/>
  <c r="J43"/>
  <c r="K43"/>
  <c r="H43"/>
  <c r="G43"/>
  <c r="J42"/>
  <c r="K42"/>
  <c r="H42"/>
  <c r="G42"/>
  <c r="D42"/>
  <c r="J41"/>
  <c r="K41"/>
  <c r="H41"/>
  <c r="G41"/>
  <c r="J40"/>
  <c r="K40"/>
  <c r="H40"/>
  <c r="G40"/>
  <c r="J39"/>
  <c r="K39"/>
  <c r="H39"/>
  <c r="D39"/>
  <c r="J38"/>
  <c r="K38"/>
  <c r="H38"/>
  <c r="D38"/>
  <c r="J37"/>
  <c r="K37"/>
  <c r="H37"/>
  <c r="D37"/>
  <c r="J36"/>
  <c r="H36"/>
  <c r="J34"/>
  <c r="H34"/>
  <c r="J33"/>
  <c r="K33"/>
  <c r="H33"/>
  <c r="G33"/>
  <c r="D33"/>
  <c r="J32"/>
  <c r="H32"/>
  <c r="J31"/>
  <c r="H31"/>
  <c r="J30"/>
  <c r="K30"/>
  <c r="H30"/>
  <c r="D30"/>
  <c r="J29"/>
  <c r="K29"/>
  <c r="H29"/>
  <c r="D29"/>
  <c r="J28"/>
  <c r="K28"/>
  <c r="H28"/>
  <c r="G28"/>
  <c r="D28"/>
  <c r="J27"/>
  <c r="K27"/>
  <c r="H27"/>
  <c r="D27"/>
  <c r="J26"/>
  <c r="K26"/>
  <c r="H26"/>
  <c r="D26"/>
  <c r="J25"/>
  <c r="H25"/>
  <c r="J24"/>
  <c r="K24"/>
  <c r="H24"/>
  <c r="D24"/>
  <c r="J23"/>
  <c r="H23"/>
  <c r="J22"/>
  <c r="K22"/>
  <c r="H22"/>
  <c r="G22"/>
  <c r="D22"/>
  <c r="J21"/>
  <c r="H21"/>
  <c r="G21"/>
  <c r="D21"/>
  <c r="F20"/>
  <c r="E20"/>
  <c r="E35"/>
  <c r="E50"/>
  <c r="C20"/>
  <c r="B20"/>
  <c r="J19"/>
  <c r="H19"/>
  <c r="J18"/>
  <c r="K18"/>
  <c r="H18"/>
  <c r="D18"/>
  <c r="J17"/>
  <c r="K17"/>
  <c r="H17"/>
  <c r="G17"/>
  <c r="J16"/>
  <c r="H16"/>
  <c r="G16"/>
  <c r="J15"/>
  <c r="K15"/>
  <c r="H15"/>
  <c r="D15"/>
  <c r="J14"/>
  <c r="K14"/>
  <c r="H14"/>
  <c r="G14"/>
  <c r="D14"/>
  <c r="J13"/>
  <c r="H13"/>
  <c r="J12"/>
  <c r="K12"/>
  <c r="H12"/>
  <c r="D12"/>
  <c r="J11"/>
  <c r="K11"/>
  <c r="H11"/>
  <c r="G11"/>
  <c r="D11"/>
  <c r="J10"/>
  <c r="K10"/>
  <c r="H10"/>
  <c r="G10"/>
  <c r="D10"/>
  <c r="F9"/>
  <c r="E9"/>
  <c r="C9"/>
  <c r="B9"/>
  <c r="H9"/>
  <c r="J40" i="356"/>
  <c r="H40"/>
  <c r="J44"/>
  <c r="J45"/>
  <c r="J46"/>
  <c r="J47"/>
  <c r="H44"/>
  <c r="H45"/>
  <c r="H46"/>
  <c r="H47"/>
  <c r="K44"/>
  <c r="K45"/>
  <c r="K46"/>
  <c r="K47"/>
  <c r="G44"/>
  <c r="G45"/>
  <c r="G46"/>
  <c r="G47"/>
  <c r="D38"/>
  <c r="G38"/>
  <c r="H38"/>
  <c r="K38"/>
  <c r="J38"/>
  <c r="F9"/>
  <c r="F20"/>
  <c r="J35"/>
  <c r="B54" i="355"/>
  <c r="B62"/>
  <c r="B65"/>
  <c r="B70"/>
  <c r="B131"/>
  <c r="B78"/>
  <c r="B84"/>
  <c r="B87"/>
  <c r="B96"/>
  <c r="B100"/>
  <c r="B105"/>
  <c r="B111"/>
  <c r="B115"/>
  <c r="B121"/>
  <c r="B125"/>
  <c r="B127"/>
  <c r="D47" i="356"/>
  <c r="D46"/>
  <c r="D44"/>
  <c r="D45"/>
  <c r="D42"/>
  <c r="D39"/>
  <c r="D40"/>
  <c r="D37"/>
  <c r="J131"/>
  <c r="H131"/>
  <c r="K131"/>
  <c r="G131"/>
  <c r="D131"/>
  <c r="J130"/>
  <c r="J128"/>
  <c r="H130"/>
  <c r="K130"/>
  <c r="G130"/>
  <c r="D130"/>
  <c r="K129"/>
  <c r="G129"/>
  <c r="D129"/>
  <c r="I128"/>
  <c r="F128"/>
  <c r="E128"/>
  <c r="G128"/>
  <c r="G127"/>
  <c r="C128"/>
  <c r="B128"/>
  <c r="D128"/>
  <c r="I127"/>
  <c r="I126"/>
  <c r="H127"/>
  <c r="H126"/>
  <c r="K126"/>
  <c r="D127"/>
  <c r="F126"/>
  <c r="E126"/>
  <c r="C126"/>
  <c r="B126"/>
  <c r="D126"/>
  <c r="J125"/>
  <c r="H125"/>
  <c r="K125"/>
  <c r="G125"/>
  <c r="D125"/>
  <c r="J124"/>
  <c r="H124"/>
  <c r="K124"/>
  <c r="G124"/>
  <c r="D124"/>
  <c r="J123"/>
  <c r="H123"/>
  <c r="K123"/>
  <c r="G123"/>
  <c r="D123"/>
  <c r="I122"/>
  <c r="F122"/>
  <c r="E122"/>
  <c r="G122"/>
  <c r="C122"/>
  <c r="B122"/>
  <c r="J121"/>
  <c r="H121"/>
  <c r="G121"/>
  <c r="D121"/>
  <c r="J120"/>
  <c r="H120"/>
  <c r="K120"/>
  <c r="G120"/>
  <c r="D120"/>
  <c r="J119"/>
  <c r="H119"/>
  <c r="K119"/>
  <c r="G119"/>
  <c r="D119"/>
  <c r="J118"/>
  <c r="H118"/>
  <c r="K118"/>
  <c r="G118"/>
  <c r="D118"/>
  <c r="J117"/>
  <c r="H117"/>
  <c r="K117"/>
  <c r="G117"/>
  <c r="D117"/>
  <c r="F116"/>
  <c r="J116"/>
  <c r="E116"/>
  <c r="G116"/>
  <c r="B116"/>
  <c r="D116"/>
  <c r="J115"/>
  <c r="H115"/>
  <c r="K115"/>
  <c r="G115"/>
  <c r="D115"/>
  <c r="J114"/>
  <c r="H114"/>
  <c r="K114"/>
  <c r="G114"/>
  <c r="D114"/>
  <c r="J113"/>
  <c r="K113"/>
  <c r="H113"/>
  <c r="G113"/>
  <c r="D113"/>
  <c r="I112"/>
  <c r="F112"/>
  <c r="E112"/>
  <c r="G112"/>
  <c r="C112"/>
  <c r="B112"/>
  <c r="D112"/>
  <c r="J111"/>
  <c r="K111"/>
  <c r="H111"/>
  <c r="G111"/>
  <c r="D111"/>
  <c r="J110"/>
  <c r="H110"/>
  <c r="K110"/>
  <c r="G110"/>
  <c r="D110"/>
  <c r="J109"/>
  <c r="H109"/>
  <c r="K109"/>
  <c r="G109"/>
  <c r="D109"/>
  <c r="J108"/>
  <c r="H108"/>
  <c r="K108"/>
  <c r="G108"/>
  <c r="D108"/>
  <c r="J107"/>
  <c r="G107"/>
  <c r="D107"/>
  <c r="I106"/>
  <c r="E106"/>
  <c r="G106"/>
  <c r="C106"/>
  <c r="B106"/>
  <c r="D106"/>
  <c r="H105"/>
  <c r="K105"/>
  <c r="G105"/>
  <c r="D105"/>
  <c r="J104"/>
  <c r="J101"/>
  <c r="H104"/>
  <c r="K104"/>
  <c r="G104"/>
  <c r="D104"/>
  <c r="J103"/>
  <c r="H103"/>
  <c r="K103"/>
  <c r="G103"/>
  <c r="D103"/>
  <c r="J102"/>
  <c r="H102"/>
  <c r="K102"/>
  <c r="G102"/>
  <c r="D102"/>
  <c r="F101"/>
  <c r="E101"/>
  <c r="G101"/>
  <c r="C101"/>
  <c r="B101"/>
  <c r="D101"/>
  <c r="J100"/>
  <c r="H100"/>
  <c r="G100"/>
  <c r="D100"/>
  <c r="J99"/>
  <c r="H99"/>
  <c r="K99"/>
  <c r="G99"/>
  <c r="D99"/>
  <c r="J98"/>
  <c r="K98"/>
  <c r="H98"/>
  <c r="G98"/>
  <c r="D98"/>
  <c r="I97"/>
  <c r="F97"/>
  <c r="E97"/>
  <c r="C97"/>
  <c r="B97"/>
  <c r="J96"/>
  <c r="H96"/>
  <c r="K96"/>
  <c r="G96"/>
  <c r="D96"/>
  <c r="J95"/>
  <c r="H95"/>
  <c r="K95"/>
  <c r="G95"/>
  <c r="D95"/>
  <c r="J94"/>
  <c r="H94"/>
  <c r="K94"/>
  <c r="G94"/>
  <c r="D94"/>
  <c r="J93"/>
  <c r="H93"/>
  <c r="G93"/>
  <c r="D93"/>
  <c r="J92"/>
  <c r="H92"/>
  <c r="K92"/>
  <c r="G92"/>
  <c r="D92"/>
  <c r="J91"/>
  <c r="H91"/>
  <c r="K91"/>
  <c r="G91"/>
  <c r="D91"/>
  <c r="J90"/>
  <c r="H90"/>
  <c r="H88"/>
  <c r="G90"/>
  <c r="D90"/>
  <c r="J89"/>
  <c r="K89"/>
  <c r="G89"/>
  <c r="D89"/>
  <c r="I88"/>
  <c r="F88"/>
  <c r="E88"/>
  <c r="G88"/>
  <c r="C88"/>
  <c r="D88"/>
  <c r="B88"/>
  <c r="K86"/>
  <c r="G86"/>
  <c r="C86"/>
  <c r="B86"/>
  <c r="D86"/>
  <c r="J85"/>
  <c r="J83"/>
  <c r="H85"/>
  <c r="K85"/>
  <c r="G85"/>
  <c r="D85"/>
  <c r="I83"/>
  <c r="F83"/>
  <c r="E83"/>
  <c r="G83"/>
  <c r="C83"/>
  <c r="B83"/>
  <c r="D83"/>
  <c r="J82"/>
  <c r="H82"/>
  <c r="K82"/>
  <c r="G82"/>
  <c r="D82"/>
  <c r="J81"/>
  <c r="K81"/>
  <c r="G81"/>
  <c r="D81"/>
  <c r="J80"/>
  <c r="H80"/>
  <c r="K80"/>
  <c r="G80"/>
  <c r="D80"/>
  <c r="J79"/>
  <c r="H79"/>
  <c r="K79"/>
  <c r="G79"/>
  <c r="D79"/>
  <c r="J78"/>
  <c r="K78"/>
  <c r="H78"/>
  <c r="G78"/>
  <c r="D78"/>
  <c r="I77"/>
  <c r="F77"/>
  <c r="E77"/>
  <c r="G77"/>
  <c r="C77"/>
  <c r="B77"/>
  <c r="D77"/>
  <c r="J76"/>
  <c r="K76"/>
  <c r="G76"/>
  <c r="D76"/>
  <c r="J75"/>
  <c r="K75"/>
  <c r="G75"/>
  <c r="D75"/>
  <c r="J74"/>
  <c r="K74"/>
  <c r="H74"/>
  <c r="G74"/>
  <c r="D74"/>
  <c r="J73"/>
  <c r="H73"/>
  <c r="K73"/>
  <c r="G73"/>
  <c r="D73"/>
  <c r="J72"/>
  <c r="H72"/>
  <c r="K72"/>
  <c r="G72"/>
  <c r="D72"/>
  <c r="J71"/>
  <c r="H71"/>
  <c r="K71"/>
  <c r="G71"/>
  <c r="D71"/>
  <c r="J70"/>
  <c r="K70"/>
  <c r="H70"/>
  <c r="G70"/>
  <c r="D70"/>
  <c r="I69"/>
  <c r="F69"/>
  <c r="E69"/>
  <c r="G69"/>
  <c r="C69"/>
  <c r="D69"/>
  <c r="B69"/>
  <c r="J68"/>
  <c r="K68"/>
  <c r="H68"/>
  <c r="G68"/>
  <c r="D68"/>
  <c r="J67"/>
  <c r="H67"/>
  <c r="G67"/>
  <c r="D67"/>
  <c r="J66"/>
  <c r="H66"/>
  <c r="G66"/>
  <c r="J65"/>
  <c r="H65"/>
  <c r="K65"/>
  <c r="G65"/>
  <c r="D65"/>
  <c r="J64"/>
  <c r="J63"/>
  <c r="H64"/>
  <c r="G64"/>
  <c r="D64"/>
  <c r="I63"/>
  <c r="F63"/>
  <c r="E63"/>
  <c r="C63"/>
  <c r="D63"/>
  <c r="B63"/>
  <c r="J62"/>
  <c r="H62"/>
  <c r="K62"/>
  <c r="G62"/>
  <c r="D62"/>
  <c r="J61"/>
  <c r="K61"/>
  <c r="G61"/>
  <c r="D61"/>
  <c r="J60"/>
  <c r="K60"/>
  <c r="I60"/>
  <c r="H60"/>
  <c r="F60"/>
  <c r="E60"/>
  <c r="C60"/>
  <c r="B60"/>
  <c r="J59"/>
  <c r="K59"/>
  <c r="H59"/>
  <c r="G59"/>
  <c r="D59"/>
  <c r="K58"/>
  <c r="J58"/>
  <c r="G58"/>
  <c r="D58"/>
  <c r="J57"/>
  <c r="H57"/>
  <c r="K57"/>
  <c r="G57"/>
  <c r="D57"/>
  <c r="J56"/>
  <c r="H56"/>
  <c r="K56"/>
  <c r="G56"/>
  <c r="D56"/>
  <c r="J55"/>
  <c r="K55"/>
  <c r="G55"/>
  <c r="D55"/>
  <c r="J54"/>
  <c r="K54"/>
  <c r="G54"/>
  <c r="D54"/>
  <c r="J53"/>
  <c r="H53"/>
  <c r="G53"/>
  <c r="D53"/>
  <c r="I52"/>
  <c r="F52"/>
  <c r="E52"/>
  <c r="C52"/>
  <c r="B52"/>
  <c r="J43"/>
  <c r="H43"/>
  <c r="G43"/>
  <c r="D43"/>
  <c r="J42"/>
  <c r="H42"/>
  <c r="G42"/>
  <c r="J41"/>
  <c r="H41"/>
  <c r="D41"/>
  <c r="J39"/>
  <c r="H39"/>
  <c r="J37"/>
  <c r="H37"/>
  <c r="J36"/>
  <c r="H36"/>
  <c r="D36"/>
  <c r="H35"/>
  <c r="J33"/>
  <c r="H33"/>
  <c r="J32"/>
  <c r="H32"/>
  <c r="G32"/>
  <c r="D32"/>
  <c r="J31"/>
  <c r="H31"/>
  <c r="J30"/>
  <c r="H30"/>
  <c r="J29"/>
  <c r="H29"/>
  <c r="D29"/>
  <c r="J28"/>
  <c r="H28"/>
  <c r="D28"/>
  <c r="J27"/>
  <c r="H27"/>
  <c r="J26"/>
  <c r="H26"/>
  <c r="D26"/>
  <c r="J25"/>
  <c r="H25"/>
  <c r="G25"/>
  <c r="J24"/>
  <c r="H24"/>
  <c r="D24"/>
  <c r="J23"/>
  <c r="H23"/>
  <c r="J22"/>
  <c r="H22"/>
  <c r="G22"/>
  <c r="D22"/>
  <c r="J21"/>
  <c r="H21"/>
  <c r="G21"/>
  <c r="D21"/>
  <c r="E20"/>
  <c r="C20"/>
  <c r="B20"/>
  <c r="J19"/>
  <c r="H19"/>
  <c r="J18"/>
  <c r="H18"/>
  <c r="D18"/>
  <c r="J17"/>
  <c r="H17"/>
  <c r="G17"/>
  <c r="J16"/>
  <c r="H16"/>
  <c r="G16"/>
  <c r="J15"/>
  <c r="H15"/>
  <c r="D15"/>
  <c r="J14"/>
  <c r="H14"/>
  <c r="G14"/>
  <c r="D14"/>
  <c r="J13"/>
  <c r="H13"/>
  <c r="D13"/>
  <c r="J12"/>
  <c r="H12"/>
  <c r="J11"/>
  <c r="H11"/>
  <c r="G11"/>
  <c r="D11"/>
  <c r="J10"/>
  <c r="H10"/>
  <c r="G10"/>
  <c r="D10"/>
  <c r="E9"/>
  <c r="C9"/>
  <c r="B9"/>
  <c r="D38" i="355"/>
  <c r="D39"/>
  <c r="J39"/>
  <c r="H39"/>
  <c r="K39"/>
  <c r="H30"/>
  <c r="J30"/>
  <c r="K30"/>
  <c r="D30"/>
  <c r="J130"/>
  <c r="H130"/>
  <c r="K130"/>
  <c r="G130"/>
  <c r="D130"/>
  <c r="K129"/>
  <c r="J129"/>
  <c r="J127"/>
  <c r="G129"/>
  <c r="D129"/>
  <c r="K128"/>
  <c r="G128"/>
  <c r="D128"/>
  <c r="I127"/>
  <c r="F127"/>
  <c r="E127"/>
  <c r="G127"/>
  <c r="G126"/>
  <c r="C127"/>
  <c r="D127"/>
  <c r="I126"/>
  <c r="I125"/>
  <c r="H126"/>
  <c r="K126"/>
  <c r="D126"/>
  <c r="F125"/>
  <c r="E125"/>
  <c r="D125"/>
  <c r="C125"/>
  <c r="J124"/>
  <c r="H124"/>
  <c r="K124"/>
  <c r="G124"/>
  <c r="D124"/>
  <c r="J123"/>
  <c r="J121"/>
  <c r="H123"/>
  <c r="K123"/>
  <c r="G123"/>
  <c r="D123"/>
  <c r="J122"/>
  <c r="H122"/>
  <c r="G122"/>
  <c r="D122"/>
  <c r="I121"/>
  <c r="F121"/>
  <c r="E121"/>
  <c r="G121"/>
  <c r="C121"/>
  <c r="D121"/>
  <c r="J120"/>
  <c r="H120"/>
  <c r="G120"/>
  <c r="D120"/>
  <c r="J119"/>
  <c r="H119"/>
  <c r="K119"/>
  <c r="G119"/>
  <c r="D119"/>
  <c r="J118"/>
  <c r="H118"/>
  <c r="K118"/>
  <c r="G118"/>
  <c r="D118"/>
  <c r="J117"/>
  <c r="H117"/>
  <c r="K117"/>
  <c r="G117"/>
  <c r="D117"/>
  <c r="J116"/>
  <c r="H116"/>
  <c r="K116"/>
  <c r="G116"/>
  <c r="D116"/>
  <c r="F115"/>
  <c r="J115"/>
  <c r="E115"/>
  <c r="H115"/>
  <c r="K115"/>
  <c r="J114"/>
  <c r="K114"/>
  <c r="G114"/>
  <c r="D114"/>
  <c r="J113"/>
  <c r="K113"/>
  <c r="H113"/>
  <c r="G113"/>
  <c r="D113"/>
  <c r="J112"/>
  <c r="H112"/>
  <c r="K112"/>
  <c r="G112"/>
  <c r="D112"/>
  <c r="I111"/>
  <c r="F111"/>
  <c r="E111"/>
  <c r="G111"/>
  <c r="C111"/>
  <c r="D111"/>
  <c r="J110"/>
  <c r="K110"/>
  <c r="H110"/>
  <c r="G110"/>
  <c r="D110"/>
  <c r="J109"/>
  <c r="H109"/>
  <c r="K109"/>
  <c r="G109"/>
  <c r="D109"/>
  <c r="J108"/>
  <c r="H108"/>
  <c r="K108"/>
  <c r="G108"/>
  <c r="D108"/>
  <c r="J107"/>
  <c r="K107"/>
  <c r="H107"/>
  <c r="G107"/>
  <c r="D107"/>
  <c r="J106"/>
  <c r="H106"/>
  <c r="K106"/>
  <c r="G106"/>
  <c r="D106"/>
  <c r="I105"/>
  <c r="F105"/>
  <c r="E105"/>
  <c r="G105"/>
  <c r="C105"/>
  <c r="D105"/>
  <c r="J104"/>
  <c r="H104"/>
  <c r="K104"/>
  <c r="G104"/>
  <c r="D104"/>
  <c r="J103"/>
  <c r="J100"/>
  <c r="H103"/>
  <c r="K103"/>
  <c r="G103"/>
  <c r="D103"/>
  <c r="J102"/>
  <c r="H102"/>
  <c r="K102"/>
  <c r="G102"/>
  <c r="D102"/>
  <c r="J101"/>
  <c r="H101"/>
  <c r="K101"/>
  <c r="G101"/>
  <c r="D101"/>
  <c r="F100"/>
  <c r="E100"/>
  <c r="G100"/>
  <c r="D100"/>
  <c r="C100"/>
  <c r="J99"/>
  <c r="K99"/>
  <c r="G99"/>
  <c r="D99"/>
  <c r="J98"/>
  <c r="H98"/>
  <c r="H96"/>
  <c r="G98"/>
  <c r="D98"/>
  <c r="J97"/>
  <c r="J96"/>
  <c r="G97"/>
  <c r="D97"/>
  <c r="I96"/>
  <c r="F96"/>
  <c r="E96"/>
  <c r="G96"/>
  <c r="C96"/>
  <c r="D96"/>
  <c r="J95"/>
  <c r="K95"/>
  <c r="G95"/>
  <c r="D95"/>
  <c r="J94"/>
  <c r="K94"/>
  <c r="G94"/>
  <c r="D94"/>
  <c r="J93"/>
  <c r="H93"/>
  <c r="K93"/>
  <c r="G93"/>
  <c r="D93"/>
  <c r="J92"/>
  <c r="K92"/>
  <c r="G92"/>
  <c r="D92"/>
  <c r="J91"/>
  <c r="K91"/>
  <c r="G91"/>
  <c r="D91"/>
  <c r="J90"/>
  <c r="H90"/>
  <c r="K90"/>
  <c r="G90"/>
  <c r="D90"/>
  <c r="J89"/>
  <c r="K89"/>
  <c r="G89"/>
  <c r="D89"/>
  <c r="J88"/>
  <c r="G88"/>
  <c r="D88"/>
  <c r="I87"/>
  <c r="H87"/>
  <c r="F87"/>
  <c r="E87"/>
  <c r="C87"/>
  <c r="D87"/>
  <c r="J86"/>
  <c r="K86"/>
  <c r="J84"/>
  <c r="H86"/>
  <c r="G86"/>
  <c r="D86"/>
  <c r="I84"/>
  <c r="F84"/>
  <c r="E84"/>
  <c r="G84"/>
  <c r="C84"/>
  <c r="D84"/>
  <c r="J83"/>
  <c r="H83"/>
  <c r="K83"/>
  <c r="G83"/>
  <c r="D83"/>
  <c r="J82"/>
  <c r="K82"/>
  <c r="G82"/>
  <c r="D82"/>
  <c r="J81"/>
  <c r="K81"/>
  <c r="G81"/>
  <c r="D81"/>
  <c r="J80"/>
  <c r="H80"/>
  <c r="K80"/>
  <c r="G80"/>
  <c r="D80"/>
  <c r="J79"/>
  <c r="G79"/>
  <c r="D79"/>
  <c r="I78"/>
  <c r="F78"/>
  <c r="E78"/>
  <c r="G78"/>
  <c r="C78"/>
  <c r="D78"/>
  <c r="J77"/>
  <c r="K77"/>
  <c r="G77"/>
  <c r="D77"/>
  <c r="J76"/>
  <c r="K76"/>
  <c r="G76"/>
  <c r="D76"/>
  <c r="J75"/>
  <c r="K75"/>
  <c r="G75"/>
  <c r="D75"/>
  <c r="J74"/>
  <c r="H74"/>
  <c r="K74"/>
  <c r="G74"/>
  <c r="D74"/>
  <c r="J73"/>
  <c r="H73"/>
  <c r="K73"/>
  <c r="G73"/>
  <c r="D73"/>
  <c r="J72"/>
  <c r="K72"/>
  <c r="G72"/>
  <c r="D72"/>
  <c r="J71"/>
  <c r="K71"/>
  <c r="G71"/>
  <c r="D71"/>
  <c r="I70"/>
  <c r="F70"/>
  <c r="E70"/>
  <c r="G70"/>
  <c r="C70"/>
  <c r="D70"/>
  <c r="J69"/>
  <c r="K69"/>
  <c r="G69"/>
  <c r="D69"/>
  <c r="J68"/>
  <c r="K68"/>
  <c r="G68"/>
  <c r="D68"/>
  <c r="J67"/>
  <c r="H67"/>
  <c r="K67"/>
  <c r="G67"/>
  <c r="D67"/>
  <c r="J66"/>
  <c r="H66"/>
  <c r="G66"/>
  <c r="D66"/>
  <c r="I65"/>
  <c r="F65"/>
  <c r="G65"/>
  <c r="E65"/>
  <c r="C65"/>
  <c r="D65"/>
  <c r="J64"/>
  <c r="H64"/>
  <c r="K64"/>
  <c r="G64"/>
  <c r="D64"/>
  <c r="J63"/>
  <c r="J62"/>
  <c r="H63"/>
  <c r="G63"/>
  <c r="D63"/>
  <c r="I62"/>
  <c r="F62"/>
  <c r="E62"/>
  <c r="C62"/>
  <c r="D62"/>
  <c r="J61"/>
  <c r="K61"/>
  <c r="G61"/>
  <c r="D61"/>
  <c r="J60"/>
  <c r="K60"/>
  <c r="H60"/>
  <c r="G60"/>
  <c r="D60"/>
  <c r="J59"/>
  <c r="H59"/>
  <c r="G59"/>
  <c r="D59"/>
  <c r="J58"/>
  <c r="H58"/>
  <c r="K58"/>
  <c r="G58"/>
  <c r="D58"/>
  <c r="J57"/>
  <c r="K57"/>
  <c r="G57"/>
  <c r="D57"/>
  <c r="J56"/>
  <c r="H56"/>
  <c r="G56"/>
  <c r="D56"/>
  <c r="J55"/>
  <c r="H55"/>
  <c r="G55"/>
  <c r="D55"/>
  <c r="I54"/>
  <c r="F54"/>
  <c r="G54"/>
  <c r="E54"/>
  <c r="C54"/>
  <c r="D54"/>
  <c r="J49"/>
  <c r="H49"/>
  <c r="J48"/>
  <c r="I48"/>
  <c r="H48"/>
  <c r="J47"/>
  <c r="H47"/>
  <c r="G47"/>
  <c r="D47"/>
  <c r="J46"/>
  <c r="H46"/>
  <c r="K46"/>
  <c r="D46"/>
  <c r="J45"/>
  <c r="H45"/>
  <c r="K45"/>
  <c r="D45"/>
  <c r="J44"/>
  <c r="H44"/>
  <c r="K44"/>
  <c r="G44"/>
  <c r="J43"/>
  <c r="H43"/>
  <c r="K43"/>
  <c r="G43"/>
  <c r="J42"/>
  <c r="H42"/>
  <c r="G42"/>
  <c r="D42"/>
  <c r="J41"/>
  <c r="H41"/>
  <c r="G41"/>
  <c r="J40"/>
  <c r="K40"/>
  <c r="H40"/>
  <c r="G40"/>
  <c r="J38"/>
  <c r="K38"/>
  <c r="H38"/>
  <c r="J37"/>
  <c r="K37"/>
  <c r="H37"/>
  <c r="D37"/>
  <c r="J36"/>
  <c r="H36"/>
  <c r="J34"/>
  <c r="H34"/>
  <c r="J33"/>
  <c r="K33"/>
  <c r="H33"/>
  <c r="G33"/>
  <c r="D33"/>
  <c r="J32"/>
  <c r="H32"/>
  <c r="J31"/>
  <c r="H31"/>
  <c r="J29"/>
  <c r="K29"/>
  <c r="H29"/>
  <c r="D29"/>
  <c r="J28"/>
  <c r="K28"/>
  <c r="H28"/>
  <c r="G28"/>
  <c r="D28"/>
  <c r="J27"/>
  <c r="H27"/>
  <c r="K27"/>
  <c r="D27"/>
  <c r="J26"/>
  <c r="H26"/>
  <c r="K26"/>
  <c r="D26"/>
  <c r="J25"/>
  <c r="H25"/>
  <c r="J24"/>
  <c r="K24"/>
  <c r="H24"/>
  <c r="D24"/>
  <c r="J23"/>
  <c r="H23"/>
  <c r="J22"/>
  <c r="H22"/>
  <c r="K22"/>
  <c r="G22"/>
  <c r="D22"/>
  <c r="J21"/>
  <c r="H21"/>
  <c r="K21"/>
  <c r="G21"/>
  <c r="D21"/>
  <c r="F20"/>
  <c r="E20"/>
  <c r="E35"/>
  <c r="E50"/>
  <c r="C20"/>
  <c r="B20"/>
  <c r="B35"/>
  <c r="J19"/>
  <c r="H19"/>
  <c r="J18"/>
  <c r="K18"/>
  <c r="H18"/>
  <c r="D18"/>
  <c r="J17"/>
  <c r="K17"/>
  <c r="H17"/>
  <c r="G17"/>
  <c r="J16"/>
  <c r="K16"/>
  <c r="H16"/>
  <c r="G16"/>
  <c r="J15"/>
  <c r="K15"/>
  <c r="H15"/>
  <c r="D15"/>
  <c r="J14"/>
  <c r="K14"/>
  <c r="H14"/>
  <c r="G14"/>
  <c r="D14"/>
  <c r="J13"/>
  <c r="H13"/>
  <c r="J12"/>
  <c r="K12"/>
  <c r="H12"/>
  <c r="D12"/>
  <c r="J11"/>
  <c r="K11"/>
  <c r="H11"/>
  <c r="G11"/>
  <c r="D11"/>
  <c r="J10"/>
  <c r="K10"/>
  <c r="H10"/>
  <c r="G10"/>
  <c r="D10"/>
  <c r="F9"/>
  <c r="E9"/>
  <c r="G9"/>
  <c r="C9"/>
  <c r="D9"/>
  <c r="B9"/>
  <c r="H9"/>
  <c r="J57" i="354"/>
  <c r="J77"/>
  <c r="K77"/>
  <c r="J71"/>
  <c r="J55"/>
  <c r="J51"/>
  <c r="J50"/>
  <c r="E20"/>
  <c r="E34"/>
  <c r="E9"/>
  <c r="B20"/>
  <c r="B9"/>
  <c r="H9"/>
  <c r="F20"/>
  <c r="F34"/>
  <c r="F9"/>
  <c r="C20"/>
  <c r="D20"/>
  <c r="C9"/>
  <c r="J127"/>
  <c r="J124"/>
  <c r="H127"/>
  <c r="K127"/>
  <c r="G127"/>
  <c r="D127"/>
  <c r="J126"/>
  <c r="H126"/>
  <c r="K126"/>
  <c r="G126"/>
  <c r="D126"/>
  <c r="K125"/>
  <c r="G125"/>
  <c r="D125"/>
  <c r="I124"/>
  <c r="F124"/>
  <c r="E124"/>
  <c r="G124"/>
  <c r="G123"/>
  <c r="C124"/>
  <c r="B124"/>
  <c r="D124"/>
  <c r="I123"/>
  <c r="H123"/>
  <c r="K123"/>
  <c r="D123"/>
  <c r="I122"/>
  <c r="H122"/>
  <c r="K122"/>
  <c r="F122"/>
  <c r="E122"/>
  <c r="C122"/>
  <c r="B122"/>
  <c r="D122"/>
  <c r="J121"/>
  <c r="H121"/>
  <c r="K121"/>
  <c r="G121"/>
  <c r="D121"/>
  <c r="J120"/>
  <c r="H120"/>
  <c r="K120"/>
  <c r="G120"/>
  <c r="D120"/>
  <c r="J119"/>
  <c r="H119"/>
  <c r="K119"/>
  <c r="G119"/>
  <c r="D119"/>
  <c r="I118"/>
  <c r="F118"/>
  <c r="E118"/>
  <c r="G118"/>
  <c r="C118"/>
  <c r="B118"/>
  <c r="D118"/>
  <c r="J117"/>
  <c r="H117"/>
  <c r="G117"/>
  <c r="D117"/>
  <c r="J116"/>
  <c r="H116"/>
  <c r="K116"/>
  <c r="G116"/>
  <c r="D116"/>
  <c r="J115"/>
  <c r="H115"/>
  <c r="K115"/>
  <c r="G115"/>
  <c r="D115"/>
  <c r="J114"/>
  <c r="H114"/>
  <c r="K114"/>
  <c r="G114"/>
  <c r="D114"/>
  <c r="J113"/>
  <c r="H113"/>
  <c r="K113"/>
  <c r="G113"/>
  <c r="D113"/>
  <c r="F112"/>
  <c r="J112"/>
  <c r="E112"/>
  <c r="G112"/>
  <c r="B112"/>
  <c r="D112"/>
  <c r="J111"/>
  <c r="H111"/>
  <c r="K111"/>
  <c r="G111"/>
  <c r="D111"/>
  <c r="J110"/>
  <c r="H110"/>
  <c r="K110"/>
  <c r="G110"/>
  <c r="D110"/>
  <c r="J109"/>
  <c r="H109"/>
  <c r="G109"/>
  <c r="D109"/>
  <c r="I108"/>
  <c r="F108"/>
  <c r="E108"/>
  <c r="G108"/>
  <c r="C108"/>
  <c r="D108"/>
  <c r="B108"/>
  <c r="J107"/>
  <c r="H107"/>
  <c r="K107"/>
  <c r="G107"/>
  <c r="D107"/>
  <c r="J106"/>
  <c r="H106"/>
  <c r="K106"/>
  <c r="G106"/>
  <c r="D106"/>
  <c r="J105"/>
  <c r="H105"/>
  <c r="G105"/>
  <c r="D105"/>
  <c r="J104"/>
  <c r="K104"/>
  <c r="H104"/>
  <c r="G104"/>
  <c r="D104"/>
  <c r="J103"/>
  <c r="J102"/>
  <c r="K103"/>
  <c r="G103"/>
  <c r="D103"/>
  <c r="I102"/>
  <c r="E102"/>
  <c r="G102"/>
  <c r="C102"/>
  <c r="B102"/>
  <c r="D102"/>
  <c r="H101"/>
  <c r="K101"/>
  <c r="G101"/>
  <c r="D101"/>
  <c r="J100"/>
  <c r="H100"/>
  <c r="K100"/>
  <c r="G100"/>
  <c r="D100"/>
  <c r="J99"/>
  <c r="H99"/>
  <c r="G99"/>
  <c r="D99"/>
  <c r="J98"/>
  <c r="J97"/>
  <c r="H98"/>
  <c r="G98"/>
  <c r="D98"/>
  <c r="F97"/>
  <c r="E97"/>
  <c r="G97"/>
  <c r="C97"/>
  <c r="B97"/>
  <c r="D97"/>
  <c r="J96"/>
  <c r="H96"/>
  <c r="K96"/>
  <c r="G96"/>
  <c r="D96"/>
  <c r="J95"/>
  <c r="H95"/>
  <c r="K95"/>
  <c r="G95"/>
  <c r="D95"/>
  <c r="J94"/>
  <c r="J93"/>
  <c r="H94"/>
  <c r="G94"/>
  <c r="D94"/>
  <c r="I93"/>
  <c r="F93"/>
  <c r="E93"/>
  <c r="G93"/>
  <c r="C93"/>
  <c r="B93"/>
  <c r="D93"/>
  <c r="J92"/>
  <c r="H92"/>
  <c r="K92"/>
  <c r="G92"/>
  <c r="D92"/>
  <c r="J91"/>
  <c r="H91"/>
  <c r="K91"/>
  <c r="G91"/>
  <c r="D91"/>
  <c r="J90"/>
  <c r="H90"/>
  <c r="K90"/>
  <c r="G90"/>
  <c r="D90"/>
  <c r="J89"/>
  <c r="H89"/>
  <c r="K89"/>
  <c r="G89"/>
  <c r="D89"/>
  <c r="J88"/>
  <c r="H88"/>
  <c r="K88"/>
  <c r="G88"/>
  <c r="D88"/>
  <c r="J87"/>
  <c r="H87"/>
  <c r="K87"/>
  <c r="G87"/>
  <c r="D87"/>
  <c r="J86"/>
  <c r="H86"/>
  <c r="K86"/>
  <c r="G86"/>
  <c r="D86"/>
  <c r="J85"/>
  <c r="K85"/>
  <c r="G85"/>
  <c r="D85"/>
  <c r="I84"/>
  <c r="F84"/>
  <c r="E84"/>
  <c r="G84"/>
  <c r="C84"/>
  <c r="B84"/>
  <c r="D84"/>
  <c r="K82"/>
  <c r="G82"/>
  <c r="C82"/>
  <c r="B82"/>
  <c r="D82"/>
  <c r="J81"/>
  <c r="J79"/>
  <c r="H81"/>
  <c r="K81"/>
  <c r="G81"/>
  <c r="D81"/>
  <c r="I79"/>
  <c r="F79"/>
  <c r="E79"/>
  <c r="G79"/>
  <c r="C79"/>
  <c r="B79"/>
  <c r="D79"/>
  <c r="J78"/>
  <c r="H78"/>
  <c r="K78"/>
  <c r="G78"/>
  <c r="D78"/>
  <c r="G77"/>
  <c r="D77"/>
  <c r="J76"/>
  <c r="J73"/>
  <c r="H76"/>
  <c r="K76"/>
  <c r="G76"/>
  <c r="D76"/>
  <c r="J75"/>
  <c r="H75"/>
  <c r="K75"/>
  <c r="G75"/>
  <c r="D75"/>
  <c r="J74"/>
  <c r="H74"/>
  <c r="K74"/>
  <c r="G74"/>
  <c r="D74"/>
  <c r="I73"/>
  <c r="I128"/>
  <c r="F73"/>
  <c r="E73"/>
  <c r="G73"/>
  <c r="C73"/>
  <c r="B73"/>
  <c r="D73"/>
  <c r="J72"/>
  <c r="K72"/>
  <c r="G72"/>
  <c r="D72"/>
  <c r="K71"/>
  <c r="G71"/>
  <c r="D71"/>
  <c r="J70"/>
  <c r="H70"/>
  <c r="K70"/>
  <c r="G70"/>
  <c r="D70"/>
  <c r="J69"/>
  <c r="H69"/>
  <c r="K69"/>
  <c r="G69"/>
  <c r="D69"/>
  <c r="J68"/>
  <c r="H68"/>
  <c r="K68"/>
  <c r="G68"/>
  <c r="D68"/>
  <c r="J67"/>
  <c r="H67"/>
  <c r="K67"/>
  <c r="G67"/>
  <c r="D67"/>
  <c r="J66"/>
  <c r="H66"/>
  <c r="G66"/>
  <c r="D66"/>
  <c r="I65"/>
  <c r="F65"/>
  <c r="G65"/>
  <c r="E65"/>
  <c r="C65"/>
  <c r="B65"/>
  <c r="D65"/>
  <c r="J64"/>
  <c r="H64"/>
  <c r="K64"/>
  <c r="G64"/>
  <c r="D64"/>
  <c r="J63"/>
  <c r="H63"/>
  <c r="K63"/>
  <c r="G63"/>
  <c r="D63"/>
  <c r="J62"/>
  <c r="H62"/>
  <c r="G62"/>
  <c r="J61"/>
  <c r="H61"/>
  <c r="G61"/>
  <c r="D61"/>
  <c r="J60"/>
  <c r="H60"/>
  <c r="K60"/>
  <c r="G60"/>
  <c r="D60"/>
  <c r="I59"/>
  <c r="F59"/>
  <c r="E59"/>
  <c r="G59"/>
  <c r="C59"/>
  <c r="D59"/>
  <c r="B59"/>
  <c r="J58"/>
  <c r="H58"/>
  <c r="K58"/>
  <c r="G58"/>
  <c r="D58"/>
  <c r="K57"/>
  <c r="G57"/>
  <c r="D57"/>
  <c r="J56"/>
  <c r="I56"/>
  <c r="H56"/>
  <c r="K56"/>
  <c r="F56"/>
  <c r="E56"/>
  <c r="G56"/>
  <c r="C56"/>
  <c r="B56"/>
  <c r="D56"/>
  <c r="H55"/>
  <c r="G55"/>
  <c r="D55"/>
  <c r="K54"/>
  <c r="J54"/>
  <c r="G54"/>
  <c r="D54"/>
  <c r="J53"/>
  <c r="H53"/>
  <c r="K53"/>
  <c r="G53"/>
  <c r="D53"/>
  <c r="J52"/>
  <c r="H52"/>
  <c r="K52"/>
  <c r="G52"/>
  <c r="D52"/>
  <c r="K51"/>
  <c r="G51"/>
  <c r="D51"/>
  <c r="K50"/>
  <c r="G50"/>
  <c r="D50"/>
  <c r="J49"/>
  <c r="K49"/>
  <c r="J48"/>
  <c r="H49"/>
  <c r="G49"/>
  <c r="D49"/>
  <c r="I48"/>
  <c r="F48"/>
  <c r="E48"/>
  <c r="G48"/>
  <c r="C48"/>
  <c r="B48"/>
  <c r="J42"/>
  <c r="H42"/>
  <c r="G42"/>
  <c r="D42"/>
  <c r="J41"/>
  <c r="K41"/>
  <c r="H41"/>
  <c r="G41"/>
  <c r="J40"/>
  <c r="K40"/>
  <c r="H40"/>
  <c r="D40"/>
  <c r="J39"/>
  <c r="H39"/>
  <c r="J38"/>
  <c r="H38"/>
  <c r="K38"/>
  <c r="G38"/>
  <c r="J37"/>
  <c r="H37"/>
  <c r="J36"/>
  <c r="K36"/>
  <c r="H36"/>
  <c r="D36"/>
  <c r="J35"/>
  <c r="H35"/>
  <c r="J33"/>
  <c r="H33"/>
  <c r="J32"/>
  <c r="K32"/>
  <c r="H32"/>
  <c r="G32"/>
  <c r="D32"/>
  <c r="J31"/>
  <c r="H31"/>
  <c r="J30"/>
  <c r="H30"/>
  <c r="J29"/>
  <c r="H29"/>
  <c r="K29"/>
  <c r="D29"/>
  <c r="J28"/>
  <c r="H28"/>
  <c r="K28"/>
  <c r="D28"/>
  <c r="J27"/>
  <c r="H27"/>
  <c r="J26"/>
  <c r="K26"/>
  <c r="H26"/>
  <c r="D26"/>
  <c r="J25"/>
  <c r="K25"/>
  <c r="H25"/>
  <c r="G25"/>
  <c r="J24"/>
  <c r="K24"/>
  <c r="H24"/>
  <c r="D24"/>
  <c r="J23"/>
  <c r="H23"/>
  <c r="J22"/>
  <c r="H22"/>
  <c r="K22"/>
  <c r="G22"/>
  <c r="D22"/>
  <c r="J21"/>
  <c r="H21"/>
  <c r="G21"/>
  <c r="D21"/>
  <c r="J19"/>
  <c r="H19"/>
  <c r="J18"/>
  <c r="H18"/>
  <c r="D18"/>
  <c r="J17"/>
  <c r="H17"/>
  <c r="G17"/>
  <c r="J16"/>
  <c r="H16"/>
  <c r="K16"/>
  <c r="G16"/>
  <c r="J15"/>
  <c r="H15"/>
  <c r="K15"/>
  <c r="D15"/>
  <c r="J14"/>
  <c r="H14"/>
  <c r="G14"/>
  <c r="D14"/>
  <c r="J13"/>
  <c r="H13"/>
  <c r="K13"/>
  <c r="D13"/>
  <c r="J12"/>
  <c r="H12"/>
  <c r="J11"/>
  <c r="K11"/>
  <c r="H11"/>
  <c r="G11"/>
  <c r="D11"/>
  <c r="J10"/>
  <c r="H10"/>
  <c r="G10"/>
  <c r="D10"/>
  <c r="G9"/>
  <c r="D9"/>
  <c r="J128" i="353"/>
  <c r="H128"/>
  <c r="G128"/>
  <c r="D128"/>
  <c r="K127"/>
  <c r="J127"/>
  <c r="J125"/>
  <c r="G127"/>
  <c r="D127"/>
  <c r="K126"/>
  <c r="G126"/>
  <c r="D126"/>
  <c r="I125"/>
  <c r="F125"/>
  <c r="E125"/>
  <c r="G125"/>
  <c r="G124"/>
  <c r="G123"/>
  <c r="C125"/>
  <c r="B125"/>
  <c r="D125"/>
  <c r="I124"/>
  <c r="H124"/>
  <c r="K124"/>
  <c r="D124"/>
  <c r="I123"/>
  <c r="F123"/>
  <c r="E123"/>
  <c r="C123"/>
  <c r="B123"/>
  <c r="D123"/>
  <c r="J122"/>
  <c r="H122"/>
  <c r="K122"/>
  <c r="G122"/>
  <c r="D122"/>
  <c r="J121"/>
  <c r="J119"/>
  <c r="H121"/>
  <c r="K121"/>
  <c r="G121"/>
  <c r="D121"/>
  <c r="J120"/>
  <c r="H120"/>
  <c r="K120"/>
  <c r="G120"/>
  <c r="D120"/>
  <c r="I119"/>
  <c r="F119"/>
  <c r="E119"/>
  <c r="G119"/>
  <c r="C119"/>
  <c r="B119"/>
  <c r="J118"/>
  <c r="H118"/>
  <c r="G118"/>
  <c r="D118"/>
  <c r="J117"/>
  <c r="H117"/>
  <c r="K117"/>
  <c r="G117"/>
  <c r="D117"/>
  <c r="J116"/>
  <c r="H116"/>
  <c r="K116"/>
  <c r="G116"/>
  <c r="D116"/>
  <c r="J115"/>
  <c r="H115"/>
  <c r="K115"/>
  <c r="G115"/>
  <c r="D115"/>
  <c r="J114"/>
  <c r="H114"/>
  <c r="K114"/>
  <c r="G114"/>
  <c r="D114"/>
  <c r="F113"/>
  <c r="J113"/>
  <c r="E113"/>
  <c r="G113"/>
  <c r="B113"/>
  <c r="D113"/>
  <c r="J112"/>
  <c r="K112"/>
  <c r="G112"/>
  <c r="D112"/>
  <c r="J111"/>
  <c r="H111"/>
  <c r="G111"/>
  <c r="D111"/>
  <c r="J110"/>
  <c r="H110"/>
  <c r="H109"/>
  <c r="G110"/>
  <c r="D110"/>
  <c r="I109"/>
  <c r="F109"/>
  <c r="E109"/>
  <c r="G109"/>
  <c r="C109"/>
  <c r="D109"/>
  <c r="B109"/>
  <c r="J108"/>
  <c r="H108"/>
  <c r="K108"/>
  <c r="G108"/>
  <c r="D108"/>
  <c r="J107"/>
  <c r="K107"/>
  <c r="H107"/>
  <c r="G107"/>
  <c r="D107"/>
  <c r="J106"/>
  <c r="K106"/>
  <c r="H106"/>
  <c r="G106"/>
  <c r="D106"/>
  <c r="J105"/>
  <c r="H105"/>
  <c r="K105"/>
  <c r="G105"/>
  <c r="D105"/>
  <c r="J104"/>
  <c r="H104"/>
  <c r="K104"/>
  <c r="G104"/>
  <c r="D104"/>
  <c r="I103"/>
  <c r="F103"/>
  <c r="E103"/>
  <c r="G103"/>
  <c r="C103"/>
  <c r="B103"/>
  <c r="D103"/>
  <c r="J102"/>
  <c r="H102"/>
  <c r="K102"/>
  <c r="G102"/>
  <c r="D102"/>
  <c r="J101"/>
  <c r="H101"/>
  <c r="K101"/>
  <c r="G101"/>
  <c r="D101"/>
  <c r="J100"/>
  <c r="J98"/>
  <c r="H100"/>
  <c r="K100"/>
  <c r="G100"/>
  <c r="D100"/>
  <c r="J99"/>
  <c r="H99"/>
  <c r="K99"/>
  <c r="G99"/>
  <c r="D99"/>
  <c r="F98"/>
  <c r="E98"/>
  <c r="G98"/>
  <c r="C98"/>
  <c r="B98"/>
  <c r="D98"/>
  <c r="J97"/>
  <c r="K97"/>
  <c r="G97"/>
  <c r="D97"/>
  <c r="J96"/>
  <c r="H96"/>
  <c r="H94"/>
  <c r="K94"/>
  <c r="G96"/>
  <c r="D96"/>
  <c r="J95"/>
  <c r="K95"/>
  <c r="G95"/>
  <c r="D95"/>
  <c r="J94"/>
  <c r="I94"/>
  <c r="F94"/>
  <c r="E94"/>
  <c r="G94"/>
  <c r="C94"/>
  <c r="D94"/>
  <c r="B94"/>
  <c r="J93"/>
  <c r="K93"/>
  <c r="G93"/>
  <c r="D93"/>
  <c r="J92"/>
  <c r="G92"/>
  <c r="D92"/>
  <c r="J91"/>
  <c r="H91"/>
  <c r="K91"/>
  <c r="G91"/>
  <c r="D91"/>
  <c r="J90"/>
  <c r="K90"/>
  <c r="G90"/>
  <c r="D90"/>
  <c r="J89"/>
  <c r="K89"/>
  <c r="G89"/>
  <c r="D89"/>
  <c r="J88"/>
  <c r="H88"/>
  <c r="K88"/>
  <c r="G88"/>
  <c r="D88"/>
  <c r="J87"/>
  <c r="K87"/>
  <c r="G87"/>
  <c r="D87"/>
  <c r="J86"/>
  <c r="J85"/>
  <c r="G86"/>
  <c r="D86"/>
  <c r="I85"/>
  <c r="H85"/>
  <c r="F85"/>
  <c r="E85"/>
  <c r="C85"/>
  <c r="D85"/>
  <c r="B85"/>
  <c r="J84"/>
  <c r="H84"/>
  <c r="K84"/>
  <c r="G84"/>
  <c r="D84"/>
  <c r="I82"/>
  <c r="F82"/>
  <c r="E82"/>
  <c r="G82"/>
  <c r="C82"/>
  <c r="D82"/>
  <c r="B82"/>
  <c r="J81"/>
  <c r="H81"/>
  <c r="G81"/>
  <c r="D81"/>
  <c r="J80"/>
  <c r="K80"/>
  <c r="G80"/>
  <c r="D80"/>
  <c r="J79"/>
  <c r="K79"/>
  <c r="G79"/>
  <c r="D79"/>
  <c r="J78"/>
  <c r="H78"/>
  <c r="H76"/>
  <c r="G78"/>
  <c r="D78"/>
  <c r="J77"/>
  <c r="J76"/>
  <c r="G77"/>
  <c r="D77"/>
  <c r="I76"/>
  <c r="F76"/>
  <c r="E76"/>
  <c r="G76"/>
  <c r="C76"/>
  <c r="D76"/>
  <c r="B76"/>
  <c r="J75"/>
  <c r="K75"/>
  <c r="G75"/>
  <c r="D75"/>
  <c r="J74"/>
  <c r="K74"/>
  <c r="G74"/>
  <c r="D74"/>
  <c r="J73"/>
  <c r="K73"/>
  <c r="G73"/>
  <c r="D73"/>
  <c r="J72"/>
  <c r="H72"/>
  <c r="G72"/>
  <c r="D72"/>
  <c r="J71"/>
  <c r="H71"/>
  <c r="H68"/>
  <c r="G71"/>
  <c r="D71"/>
  <c r="J70"/>
  <c r="K70"/>
  <c r="G70"/>
  <c r="D70"/>
  <c r="J69"/>
  <c r="K69"/>
  <c r="G69"/>
  <c r="D69"/>
  <c r="I68"/>
  <c r="F68"/>
  <c r="E68"/>
  <c r="G68"/>
  <c r="C68"/>
  <c r="D68"/>
  <c r="B68"/>
  <c r="J67"/>
  <c r="K67"/>
  <c r="G67"/>
  <c r="D67"/>
  <c r="J66"/>
  <c r="K66"/>
  <c r="G66"/>
  <c r="D66"/>
  <c r="J65"/>
  <c r="H65"/>
  <c r="G65"/>
  <c r="D65"/>
  <c r="J64"/>
  <c r="K64"/>
  <c r="H64"/>
  <c r="G64"/>
  <c r="D64"/>
  <c r="I63"/>
  <c r="F63"/>
  <c r="E63"/>
  <c r="G63"/>
  <c r="C63"/>
  <c r="D63"/>
  <c r="B63"/>
  <c r="J62"/>
  <c r="H62"/>
  <c r="K62"/>
  <c r="G62"/>
  <c r="D62"/>
  <c r="J61"/>
  <c r="J60"/>
  <c r="H61"/>
  <c r="G61"/>
  <c r="D61"/>
  <c r="I60"/>
  <c r="F60"/>
  <c r="E60"/>
  <c r="G60"/>
  <c r="C60"/>
  <c r="B60"/>
  <c r="D60"/>
  <c r="J59"/>
  <c r="K59"/>
  <c r="G59"/>
  <c r="D59"/>
  <c r="J58"/>
  <c r="K58"/>
  <c r="H58"/>
  <c r="G58"/>
  <c r="D58"/>
  <c r="J57"/>
  <c r="H57"/>
  <c r="K57"/>
  <c r="G57"/>
  <c r="D57"/>
  <c r="J56"/>
  <c r="H56"/>
  <c r="G56"/>
  <c r="D56"/>
  <c r="J55"/>
  <c r="K55"/>
  <c r="G55"/>
  <c r="D55"/>
  <c r="J54"/>
  <c r="H54"/>
  <c r="G54"/>
  <c r="D54"/>
  <c r="J53"/>
  <c r="H53"/>
  <c r="K53"/>
  <c r="G53"/>
  <c r="D53"/>
  <c r="I52"/>
  <c r="F52"/>
  <c r="F129"/>
  <c r="E52"/>
  <c r="C52"/>
  <c r="B52"/>
  <c r="J47"/>
  <c r="H47"/>
  <c r="J46"/>
  <c r="I46"/>
  <c r="H46"/>
  <c r="J45"/>
  <c r="H45"/>
  <c r="G45"/>
  <c r="D45"/>
  <c r="J44"/>
  <c r="K44"/>
  <c r="H44"/>
  <c r="D44"/>
  <c r="J43"/>
  <c r="H43"/>
  <c r="D43"/>
  <c r="J42"/>
  <c r="H42"/>
  <c r="G42"/>
  <c r="J41"/>
  <c r="K41"/>
  <c r="H41"/>
  <c r="G41"/>
  <c r="J40"/>
  <c r="K40"/>
  <c r="H40"/>
  <c r="G40"/>
  <c r="D40"/>
  <c r="J39"/>
  <c r="H39"/>
  <c r="G39"/>
  <c r="J38"/>
  <c r="K38"/>
  <c r="H38"/>
  <c r="G38"/>
  <c r="J37"/>
  <c r="H37"/>
  <c r="J36"/>
  <c r="K36"/>
  <c r="H36"/>
  <c r="D36"/>
  <c r="J35"/>
  <c r="H35"/>
  <c r="J33"/>
  <c r="H33"/>
  <c r="J32"/>
  <c r="K32"/>
  <c r="H32"/>
  <c r="G32"/>
  <c r="D32"/>
  <c r="J31"/>
  <c r="H31"/>
  <c r="J30"/>
  <c r="H30"/>
  <c r="J29"/>
  <c r="K29"/>
  <c r="H29"/>
  <c r="D29"/>
  <c r="J28"/>
  <c r="H28"/>
  <c r="G28"/>
  <c r="D28"/>
  <c r="J27"/>
  <c r="K27"/>
  <c r="H27"/>
  <c r="D27"/>
  <c r="J26"/>
  <c r="K26"/>
  <c r="H26"/>
  <c r="D26"/>
  <c r="J25"/>
  <c r="H25"/>
  <c r="J24"/>
  <c r="K24"/>
  <c r="H24"/>
  <c r="D24"/>
  <c r="J23"/>
  <c r="H23"/>
  <c r="J22"/>
  <c r="K22"/>
  <c r="H22"/>
  <c r="G22"/>
  <c r="D22"/>
  <c r="J21"/>
  <c r="K21"/>
  <c r="H21"/>
  <c r="G21"/>
  <c r="D21"/>
  <c r="F20"/>
  <c r="E20"/>
  <c r="E34"/>
  <c r="E48"/>
  <c r="C20"/>
  <c r="J20"/>
  <c r="B20"/>
  <c r="B34"/>
  <c r="J19"/>
  <c r="H19"/>
  <c r="J18"/>
  <c r="K18"/>
  <c r="H18"/>
  <c r="D18"/>
  <c r="J17"/>
  <c r="K17"/>
  <c r="H17"/>
  <c r="G17"/>
  <c r="J16"/>
  <c r="K16"/>
  <c r="H16"/>
  <c r="G16"/>
  <c r="J15"/>
  <c r="K15"/>
  <c r="H15"/>
  <c r="D15"/>
  <c r="J14"/>
  <c r="K14"/>
  <c r="H14"/>
  <c r="G14"/>
  <c r="D14"/>
  <c r="J13"/>
  <c r="H13"/>
  <c r="J12"/>
  <c r="H12"/>
  <c r="D12"/>
  <c r="J11"/>
  <c r="H11"/>
  <c r="G11"/>
  <c r="D11"/>
  <c r="J10"/>
  <c r="K10"/>
  <c r="H10"/>
  <c r="G10"/>
  <c r="D10"/>
  <c r="F9"/>
  <c r="E9"/>
  <c r="C9"/>
  <c r="B9"/>
  <c r="H9"/>
  <c r="E20" i="352"/>
  <c r="E34"/>
  <c r="E9"/>
  <c r="B20"/>
  <c r="B34"/>
  <c r="B9"/>
  <c r="H9"/>
  <c r="H19"/>
  <c r="H33"/>
  <c r="F20"/>
  <c r="F34"/>
  <c r="F9"/>
  <c r="G9"/>
  <c r="C20"/>
  <c r="C34"/>
  <c r="C9"/>
  <c r="J127"/>
  <c r="J124"/>
  <c r="H127"/>
  <c r="K127"/>
  <c r="G127"/>
  <c r="D127"/>
  <c r="J126"/>
  <c r="H126"/>
  <c r="K126"/>
  <c r="G126"/>
  <c r="D126"/>
  <c r="K125"/>
  <c r="G125"/>
  <c r="D125"/>
  <c r="I124"/>
  <c r="F124"/>
  <c r="E124"/>
  <c r="G124"/>
  <c r="G123"/>
  <c r="G122"/>
  <c r="C124"/>
  <c r="B124"/>
  <c r="D124"/>
  <c r="I123"/>
  <c r="I122"/>
  <c r="H123"/>
  <c r="K123"/>
  <c r="D123"/>
  <c r="F122"/>
  <c r="E122"/>
  <c r="C122"/>
  <c r="B122"/>
  <c r="D122"/>
  <c r="J121"/>
  <c r="H121"/>
  <c r="K121"/>
  <c r="G121"/>
  <c r="D121"/>
  <c r="J120"/>
  <c r="H120"/>
  <c r="K120"/>
  <c r="G120"/>
  <c r="D120"/>
  <c r="J119"/>
  <c r="J118"/>
  <c r="H119"/>
  <c r="K119"/>
  <c r="G119"/>
  <c r="D119"/>
  <c r="I118"/>
  <c r="F118"/>
  <c r="E118"/>
  <c r="G118"/>
  <c r="C118"/>
  <c r="B118"/>
  <c r="D118"/>
  <c r="J117"/>
  <c r="H117"/>
  <c r="G117"/>
  <c r="D117"/>
  <c r="J116"/>
  <c r="H116"/>
  <c r="K116"/>
  <c r="G116"/>
  <c r="D116"/>
  <c r="J115"/>
  <c r="H115"/>
  <c r="K115"/>
  <c r="G115"/>
  <c r="D115"/>
  <c r="J114"/>
  <c r="H114"/>
  <c r="K114"/>
  <c r="G114"/>
  <c r="D114"/>
  <c r="J113"/>
  <c r="H113"/>
  <c r="K113"/>
  <c r="G113"/>
  <c r="D113"/>
  <c r="F112"/>
  <c r="J112"/>
  <c r="E112"/>
  <c r="G112"/>
  <c r="B112"/>
  <c r="D112"/>
  <c r="J111"/>
  <c r="H111"/>
  <c r="K111"/>
  <c r="G111"/>
  <c r="D111"/>
  <c r="J110"/>
  <c r="H110"/>
  <c r="G110"/>
  <c r="D110"/>
  <c r="J109"/>
  <c r="H109"/>
  <c r="G109"/>
  <c r="D109"/>
  <c r="I108"/>
  <c r="F108"/>
  <c r="E108"/>
  <c r="G108"/>
  <c r="C108"/>
  <c r="B108"/>
  <c r="J107"/>
  <c r="H107"/>
  <c r="G107"/>
  <c r="D107"/>
  <c r="J106"/>
  <c r="H106"/>
  <c r="G106"/>
  <c r="D106"/>
  <c r="J105"/>
  <c r="H105"/>
  <c r="G105"/>
  <c r="D105"/>
  <c r="J104"/>
  <c r="H104"/>
  <c r="G104"/>
  <c r="D104"/>
  <c r="J103"/>
  <c r="K103"/>
  <c r="G103"/>
  <c r="D103"/>
  <c r="I102"/>
  <c r="E102"/>
  <c r="G102"/>
  <c r="C102"/>
  <c r="D102"/>
  <c r="B102"/>
  <c r="H101"/>
  <c r="K101"/>
  <c r="G101"/>
  <c r="D101"/>
  <c r="J100"/>
  <c r="J97"/>
  <c r="H100"/>
  <c r="K100"/>
  <c r="G100"/>
  <c r="D100"/>
  <c r="J99"/>
  <c r="H99"/>
  <c r="G99"/>
  <c r="D99"/>
  <c r="J98"/>
  <c r="H98"/>
  <c r="H97"/>
  <c r="K97"/>
  <c r="G98"/>
  <c r="D98"/>
  <c r="F97"/>
  <c r="E97"/>
  <c r="G97"/>
  <c r="C97"/>
  <c r="B97"/>
  <c r="D97"/>
  <c r="J96"/>
  <c r="H96"/>
  <c r="G96"/>
  <c r="D96"/>
  <c r="J95"/>
  <c r="H95"/>
  <c r="G95"/>
  <c r="D95"/>
  <c r="J94"/>
  <c r="J93"/>
  <c r="H94"/>
  <c r="G94"/>
  <c r="D94"/>
  <c r="I93"/>
  <c r="F93"/>
  <c r="G93"/>
  <c r="E93"/>
  <c r="C93"/>
  <c r="B93"/>
  <c r="D93"/>
  <c r="J92"/>
  <c r="H92"/>
  <c r="G92"/>
  <c r="D92"/>
  <c r="J91"/>
  <c r="H91"/>
  <c r="G91"/>
  <c r="D91"/>
  <c r="J90"/>
  <c r="H90"/>
  <c r="K90"/>
  <c r="G90"/>
  <c r="D90"/>
  <c r="J89"/>
  <c r="H89"/>
  <c r="G89"/>
  <c r="D89"/>
  <c r="J88"/>
  <c r="H88"/>
  <c r="K88"/>
  <c r="G88"/>
  <c r="D88"/>
  <c r="J87"/>
  <c r="H87"/>
  <c r="K87"/>
  <c r="G87"/>
  <c r="D87"/>
  <c r="J86"/>
  <c r="K86"/>
  <c r="H86"/>
  <c r="G86"/>
  <c r="D86"/>
  <c r="J85"/>
  <c r="K85"/>
  <c r="G85"/>
  <c r="D85"/>
  <c r="I84"/>
  <c r="F84"/>
  <c r="E84"/>
  <c r="C84"/>
  <c r="B84"/>
  <c r="K82"/>
  <c r="G82"/>
  <c r="C82"/>
  <c r="B82"/>
  <c r="D82"/>
  <c r="J81"/>
  <c r="J79"/>
  <c r="H81"/>
  <c r="G81"/>
  <c r="D81"/>
  <c r="I79"/>
  <c r="F79"/>
  <c r="E79"/>
  <c r="G79"/>
  <c r="C79"/>
  <c r="B79"/>
  <c r="D79"/>
  <c r="J78"/>
  <c r="H78"/>
  <c r="K78"/>
  <c r="G78"/>
  <c r="D78"/>
  <c r="K77"/>
  <c r="G77"/>
  <c r="D77"/>
  <c r="J76"/>
  <c r="H76"/>
  <c r="K76"/>
  <c r="G76"/>
  <c r="D76"/>
  <c r="J75"/>
  <c r="J73"/>
  <c r="H75"/>
  <c r="K75"/>
  <c r="G75"/>
  <c r="D75"/>
  <c r="J74"/>
  <c r="H74"/>
  <c r="G74"/>
  <c r="D74"/>
  <c r="I73"/>
  <c r="F73"/>
  <c r="E73"/>
  <c r="C73"/>
  <c r="B73"/>
  <c r="J72"/>
  <c r="K72"/>
  <c r="G72"/>
  <c r="D72"/>
  <c r="K71"/>
  <c r="G71"/>
  <c r="D71"/>
  <c r="J70"/>
  <c r="H70"/>
  <c r="G70"/>
  <c r="D70"/>
  <c r="J69"/>
  <c r="H69"/>
  <c r="K69"/>
  <c r="G69"/>
  <c r="D69"/>
  <c r="J68"/>
  <c r="H68"/>
  <c r="G68"/>
  <c r="D68"/>
  <c r="J67"/>
  <c r="H67"/>
  <c r="G67"/>
  <c r="D67"/>
  <c r="J66"/>
  <c r="H66"/>
  <c r="G66"/>
  <c r="D66"/>
  <c r="I65"/>
  <c r="F65"/>
  <c r="E65"/>
  <c r="C65"/>
  <c r="B65"/>
  <c r="J64"/>
  <c r="H64"/>
  <c r="G64"/>
  <c r="D64"/>
  <c r="J63"/>
  <c r="H63"/>
  <c r="G63"/>
  <c r="D63"/>
  <c r="J62"/>
  <c r="H62"/>
  <c r="G62"/>
  <c r="J61"/>
  <c r="H61"/>
  <c r="K61"/>
  <c r="G61"/>
  <c r="D61"/>
  <c r="J60"/>
  <c r="J59"/>
  <c r="H60"/>
  <c r="G60"/>
  <c r="D60"/>
  <c r="I59"/>
  <c r="F59"/>
  <c r="E59"/>
  <c r="C59"/>
  <c r="B59"/>
  <c r="J58"/>
  <c r="H58"/>
  <c r="K58"/>
  <c r="G58"/>
  <c r="D58"/>
  <c r="K57"/>
  <c r="G57"/>
  <c r="D57"/>
  <c r="J56"/>
  <c r="I56"/>
  <c r="H56"/>
  <c r="K56"/>
  <c r="F56"/>
  <c r="E56"/>
  <c r="C56"/>
  <c r="B56"/>
  <c r="D56"/>
  <c r="H55"/>
  <c r="K55"/>
  <c r="G55"/>
  <c r="D55"/>
  <c r="K54"/>
  <c r="J54"/>
  <c r="G54"/>
  <c r="D54"/>
  <c r="J53"/>
  <c r="H53"/>
  <c r="K53"/>
  <c r="G53"/>
  <c r="D53"/>
  <c r="J52"/>
  <c r="H52"/>
  <c r="K52"/>
  <c r="G52"/>
  <c r="D52"/>
  <c r="K51"/>
  <c r="G51"/>
  <c r="D51"/>
  <c r="K50"/>
  <c r="G50"/>
  <c r="D50"/>
  <c r="J49"/>
  <c r="H49"/>
  <c r="G49"/>
  <c r="D49"/>
  <c r="I48"/>
  <c r="I128"/>
  <c r="F48"/>
  <c r="F128"/>
  <c r="E48"/>
  <c r="C48"/>
  <c r="B48"/>
  <c r="J42"/>
  <c r="H42"/>
  <c r="G42"/>
  <c r="D42"/>
  <c r="J41"/>
  <c r="K41"/>
  <c r="H41"/>
  <c r="G41"/>
  <c r="J40"/>
  <c r="H40"/>
  <c r="D40"/>
  <c r="J39"/>
  <c r="H39"/>
  <c r="J38"/>
  <c r="K38"/>
  <c r="H38"/>
  <c r="G38"/>
  <c r="J37"/>
  <c r="H37"/>
  <c r="J36"/>
  <c r="K36"/>
  <c r="H36"/>
  <c r="D36"/>
  <c r="J35"/>
  <c r="H35"/>
  <c r="J33"/>
  <c r="J32"/>
  <c r="H32"/>
  <c r="G32"/>
  <c r="D32"/>
  <c r="J31"/>
  <c r="H31"/>
  <c r="J30"/>
  <c r="H30"/>
  <c r="J29"/>
  <c r="H29"/>
  <c r="D29"/>
  <c r="J28"/>
  <c r="H28"/>
  <c r="D28"/>
  <c r="J27"/>
  <c r="H27"/>
  <c r="J26"/>
  <c r="H26"/>
  <c r="D26"/>
  <c r="J25"/>
  <c r="H25"/>
  <c r="G25"/>
  <c r="J24"/>
  <c r="H24"/>
  <c r="D24"/>
  <c r="J23"/>
  <c r="H23"/>
  <c r="J22"/>
  <c r="H22"/>
  <c r="G22"/>
  <c r="D22"/>
  <c r="J21"/>
  <c r="H21"/>
  <c r="G21"/>
  <c r="D21"/>
  <c r="J19"/>
  <c r="J18"/>
  <c r="H18"/>
  <c r="D18"/>
  <c r="J17"/>
  <c r="K17"/>
  <c r="H17"/>
  <c r="G17"/>
  <c r="J16"/>
  <c r="H16"/>
  <c r="G16"/>
  <c r="J15"/>
  <c r="H15"/>
  <c r="D15"/>
  <c r="J14"/>
  <c r="K14"/>
  <c r="H14"/>
  <c r="G14"/>
  <c r="D14"/>
  <c r="J13"/>
  <c r="H13"/>
  <c r="D13"/>
  <c r="J12"/>
  <c r="H12"/>
  <c r="J11"/>
  <c r="K11"/>
  <c r="H11"/>
  <c r="G11"/>
  <c r="D11"/>
  <c r="J10"/>
  <c r="H10"/>
  <c r="G10"/>
  <c r="D10"/>
  <c r="D9"/>
  <c r="J128" i="351"/>
  <c r="H128"/>
  <c r="K128"/>
  <c r="G128"/>
  <c r="D128"/>
  <c r="K127"/>
  <c r="J127"/>
  <c r="G127"/>
  <c r="D127"/>
  <c r="K126"/>
  <c r="G126"/>
  <c r="D126"/>
  <c r="I125"/>
  <c r="H125"/>
  <c r="K125"/>
  <c r="F125"/>
  <c r="E125"/>
  <c r="G125"/>
  <c r="G124"/>
  <c r="C125"/>
  <c r="B125"/>
  <c r="I124"/>
  <c r="H124"/>
  <c r="K124"/>
  <c r="D124"/>
  <c r="I123"/>
  <c r="H123"/>
  <c r="K123"/>
  <c r="F123"/>
  <c r="E123"/>
  <c r="C123"/>
  <c r="B123"/>
  <c r="D123"/>
  <c r="J122"/>
  <c r="K122"/>
  <c r="H122"/>
  <c r="G122"/>
  <c r="D122"/>
  <c r="J121"/>
  <c r="H121"/>
  <c r="K121"/>
  <c r="G121"/>
  <c r="D121"/>
  <c r="J120"/>
  <c r="H120"/>
  <c r="H119"/>
  <c r="G120"/>
  <c r="D120"/>
  <c r="I119"/>
  <c r="F119"/>
  <c r="E119"/>
  <c r="G119"/>
  <c r="C119"/>
  <c r="B119"/>
  <c r="D119"/>
  <c r="J118"/>
  <c r="H118"/>
  <c r="G118"/>
  <c r="D118"/>
  <c r="J117"/>
  <c r="H117"/>
  <c r="K117"/>
  <c r="G117"/>
  <c r="D117"/>
  <c r="J116"/>
  <c r="H116"/>
  <c r="K116"/>
  <c r="G116"/>
  <c r="D116"/>
  <c r="J115"/>
  <c r="H115"/>
  <c r="K115"/>
  <c r="G115"/>
  <c r="D115"/>
  <c r="J114"/>
  <c r="H114"/>
  <c r="K114"/>
  <c r="G114"/>
  <c r="D114"/>
  <c r="F113"/>
  <c r="J113"/>
  <c r="E113"/>
  <c r="G113"/>
  <c r="B113"/>
  <c r="H113"/>
  <c r="K113"/>
  <c r="J112"/>
  <c r="K112"/>
  <c r="G112"/>
  <c r="D112"/>
  <c r="J111"/>
  <c r="H111"/>
  <c r="G111"/>
  <c r="D111"/>
  <c r="J110"/>
  <c r="H110"/>
  <c r="K110"/>
  <c r="G110"/>
  <c r="D110"/>
  <c r="I109"/>
  <c r="F109"/>
  <c r="E109"/>
  <c r="G109"/>
  <c r="C109"/>
  <c r="B109"/>
  <c r="D109"/>
  <c r="J108"/>
  <c r="H108"/>
  <c r="K108"/>
  <c r="G108"/>
  <c r="D108"/>
  <c r="J107"/>
  <c r="H107"/>
  <c r="K107"/>
  <c r="G107"/>
  <c r="D107"/>
  <c r="J106"/>
  <c r="H106"/>
  <c r="K106"/>
  <c r="G106"/>
  <c r="D106"/>
  <c r="J105"/>
  <c r="K105"/>
  <c r="H105"/>
  <c r="G105"/>
  <c r="D105"/>
  <c r="J104"/>
  <c r="H104"/>
  <c r="H103"/>
  <c r="G104"/>
  <c r="D104"/>
  <c r="I103"/>
  <c r="F103"/>
  <c r="E103"/>
  <c r="G103"/>
  <c r="C103"/>
  <c r="B103"/>
  <c r="D103"/>
  <c r="J102"/>
  <c r="H102"/>
  <c r="K102"/>
  <c r="G102"/>
  <c r="D102"/>
  <c r="J101"/>
  <c r="H101"/>
  <c r="K101"/>
  <c r="G101"/>
  <c r="D101"/>
  <c r="J100"/>
  <c r="H100"/>
  <c r="K100"/>
  <c r="G100"/>
  <c r="D100"/>
  <c r="J99"/>
  <c r="J98"/>
  <c r="H99"/>
  <c r="H98"/>
  <c r="K98"/>
  <c r="G99"/>
  <c r="D99"/>
  <c r="F98"/>
  <c r="E98"/>
  <c r="G98"/>
  <c r="C98"/>
  <c r="B98"/>
  <c r="D98"/>
  <c r="J97"/>
  <c r="K97"/>
  <c r="G97"/>
  <c r="D97"/>
  <c r="J96"/>
  <c r="H96"/>
  <c r="K96"/>
  <c r="G96"/>
  <c r="D96"/>
  <c r="J95"/>
  <c r="J94"/>
  <c r="G95"/>
  <c r="D95"/>
  <c r="I94"/>
  <c r="F94"/>
  <c r="E94"/>
  <c r="G94"/>
  <c r="C94"/>
  <c r="B94"/>
  <c r="D94"/>
  <c r="J93"/>
  <c r="K93"/>
  <c r="G93"/>
  <c r="D93"/>
  <c r="J92"/>
  <c r="K92"/>
  <c r="G92"/>
  <c r="D92"/>
  <c r="J91"/>
  <c r="H91"/>
  <c r="K91"/>
  <c r="G91"/>
  <c r="D91"/>
  <c r="J90"/>
  <c r="K90"/>
  <c r="G90"/>
  <c r="D90"/>
  <c r="J89"/>
  <c r="K89"/>
  <c r="G89"/>
  <c r="D89"/>
  <c r="J88"/>
  <c r="H88"/>
  <c r="K88"/>
  <c r="G88"/>
  <c r="D88"/>
  <c r="J87"/>
  <c r="K87"/>
  <c r="G87"/>
  <c r="D87"/>
  <c r="J86"/>
  <c r="K86"/>
  <c r="G86"/>
  <c r="D86"/>
  <c r="I85"/>
  <c r="H85"/>
  <c r="F85"/>
  <c r="E85"/>
  <c r="G85"/>
  <c r="C85"/>
  <c r="B85"/>
  <c r="D85"/>
  <c r="J84"/>
  <c r="J82"/>
  <c r="H84"/>
  <c r="G84"/>
  <c r="D84"/>
  <c r="I82"/>
  <c r="F82"/>
  <c r="E82"/>
  <c r="G82"/>
  <c r="C82"/>
  <c r="B82"/>
  <c r="D82"/>
  <c r="J81"/>
  <c r="H81"/>
  <c r="G81"/>
  <c r="D81"/>
  <c r="J80"/>
  <c r="K80"/>
  <c r="G80"/>
  <c r="D80"/>
  <c r="J79"/>
  <c r="K79"/>
  <c r="G79"/>
  <c r="D79"/>
  <c r="J78"/>
  <c r="H78"/>
  <c r="G78"/>
  <c r="D78"/>
  <c r="J77"/>
  <c r="K77"/>
  <c r="G77"/>
  <c r="D77"/>
  <c r="I76"/>
  <c r="F76"/>
  <c r="E76"/>
  <c r="G76"/>
  <c r="C76"/>
  <c r="D76"/>
  <c r="B76"/>
  <c r="J75"/>
  <c r="K75"/>
  <c r="G75"/>
  <c r="D75"/>
  <c r="J74"/>
  <c r="K74"/>
  <c r="G74"/>
  <c r="D74"/>
  <c r="J73"/>
  <c r="K73"/>
  <c r="G73"/>
  <c r="D73"/>
  <c r="J72"/>
  <c r="H72"/>
  <c r="G72"/>
  <c r="D72"/>
  <c r="J71"/>
  <c r="H71"/>
  <c r="K71"/>
  <c r="G71"/>
  <c r="D71"/>
  <c r="J70"/>
  <c r="K70"/>
  <c r="G70"/>
  <c r="D70"/>
  <c r="J69"/>
  <c r="G69"/>
  <c r="D69"/>
  <c r="I68"/>
  <c r="F68"/>
  <c r="G68"/>
  <c r="E68"/>
  <c r="C68"/>
  <c r="B68"/>
  <c r="D68"/>
  <c r="J67"/>
  <c r="K67"/>
  <c r="G67"/>
  <c r="D67"/>
  <c r="J66"/>
  <c r="K66"/>
  <c r="G66"/>
  <c r="D66"/>
  <c r="J65"/>
  <c r="H65"/>
  <c r="G65"/>
  <c r="D65"/>
  <c r="J64"/>
  <c r="H64"/>
  <c r="K64"/>
  <c r="G64"/>
  <c r="D64"/>
  <c r="I63"/>
  <c r="F63"/>
  <c r="G63"/>
  <c r="E63"/>
  <c r="C63"/>
  <c r="B63"/>
  <c r="D63"/>
  <c r="J62"/>
  <c r="H62"/>
  <c r="K62"/>
  <c r="G62"/>
  <c r="D62"/>
  <c r="J61"/>
  <c r="J60"/>
  <c r="H61"/>
  <c r="G61"/>
  <c r="D61"/>
  <c r="I60"/>
  <c r="F60"/>
  <c r="E60"/>
  <c r="C60"/>
  <c r="D60"/>
  <c r="B60"/>
  <c r="J59"/>
  <c r="K59"/>
  <c r="G59"/>
  <c r="D59"/>
  <c r="J58"/>
  <c r="H58"/>
  <c r="K58"/>
  <c r="G58"/>
  <c r="D58"/>
  <c r="J57"/>
  <c r="K57"/>
  <c r="H57"/>
  <c r="G57"/>
  <c r="D57"/>
  <c r="J56"/>
  <c r="K56"/>
  <c r="H56"/>
  <c r="G56"/>
  <c r="D56"/>
  <c r="J55"/>
  <c r="K55"/>
  <c r="G55"/>
  <c r="D55"/>
  <c r="J54"/>
  <c r="H54"/>
  <c r="G54"/>
  <c r="D54"/>
  <c r="J53"/>
  <c r="H53"/>
  <c r="K53"/>
  <c r="G53"/>
  <c r="D53"/>
  <c r="I52"/>
  <c r="I129"/>
  <c r="I130"/>
  <c r="F52"/>
  <c r="E52"/>
  <c r="G52"/>
  <c r="C52"/>
  <c r="B52"/>
  <c r="J47"/>
  <c r="H47"/>
  <c r="J46"/>
  <c r="I46"/>
  <c r="H46"/>
  <c r="J45"/>
  <c r="H45"/>
  <c r="G45"/>
  <c r="D45"/>
  <c r="J44"/>
  <c r="K44"/>
  <c r="H44"/>
  <c r="D44"/>
  <c r="J43"/>
  <c r="K43"/>
  <c r="H43"/>
  <c r="D43"/>
  <c r="J42"/>
  <c r="K42"/>
  <c r="H42"/>
  <c r="G42"/>
  <c r="J41"/>
  <c r="H41"/>
  <c r="G41"/>
  <c r="J40"/>
  <c r="H40"/>
  <c r="G40"/>
  <c r="D40"/>
  <c r="J39"/>
  <c r="K39"/>
  <c r="H39"/>
  <c r="G39"/>
  <c r="J38"/>
  <c r="K38"/>
  <c r="H38"/>
  <c r="G38"/>
  <c r="J37"/>
  <c r="H37"/>
  <c r="J36"/>
  <c r="K36"/>
  <c r="H36"/>
  <c r="D36"/>
  <c r="J35"/>
  <c r="H35"/>
  <c r="J33"/>
  <c r="H33"/>
  <c r="J32"/>
  <c r="K32"/>
  <c r="H32"/>
  <c r="G32"/>
  <c r="D32"/>
  <c r="J31"/>
  <c r="H31"/>
  <c r="J30"/>
  <c r="H30"/>
  <c r="J29"/>
  <c r="K29"/>
  <c r="H29"/>
  <c r="D29"/>
  <c r="J28"/>
  <c r="K28"/>
  <c r="H28"/>
  <c r="G28"/>
  <c r="D28"/>
  <c r="J27"/>
  <c r="K27"/>
  <c r="H27"/>
  <c r="D27"/>
  <c r="J26"/>
  <c r="K26"/>
  <c r="H26"/>
  <c r="D26"/>
  <c r="J25"/>
  <c r="H25"/>
  <c r="J24"/>
  <c r="K24"/>
  <c r="H24"/>
  <c r="D24"/>
  <c r="J23"/>
  <c r="H23"/>
  <c r="J22"/>
  <c r="K22"/>
  <c r="H22"/>
  <c r="G22"/>
  <c r="D22"/>
  <c r="J21"/>
  <c r="K21"/>
  <c r="H21"/>
  <c r="G21"/>
  <c r="D21"/>
  <c r="F20"/>
  <c r="E20"/>
  <c r="C20"/>
  <c r="B20"/>
  <c r="J19"/>
  <c r="H19"/>
  <c r="J18"/>
  <c r="K18"/>
  <c r="H18"/>
  <c r="D18"/>
  <c r="J17"/>
  <c r="K17"/>
  <c r="H17"/>
  <c r="G17"/>
  <c r="J16"/>
  <c r="K16"/>
  <c r="H16"/>
  <c r="G16"/>
  <c r="J15"/>
  <c r="K15"/>
  <c r="H15"/>
  <c r="D15"/>
  <c r="J14"/>
  <c r="K14"/>
  <c r="H14"/>
  <c r="G14"/>
  <c r="D14"/>
  <c r="J13"/>
  <c r="H13"/>
  <c r="J12"/>
  <c r="K12"/>
  <c r="H12"/>
  <c r="D12"/>
  <c r="J11"/>
  <c r="K11"/>
  <c r="H11"/>
  <c r="G11"/>
  <c r="D11"/>
  <c r="J10"/>
  <c r="K10"/>
  <c r="H10"/>
  <c r="G10"/>
  <c r="D10"/>
  <c r="F9"/>
  <c r="E9"/>
  <c r="E34"/>
  <c r="C9"/>
  <c r="B9"/>
  <c r="E20" i="350"/>
  <c r="B20"/>
  <c r="B34"/>
  <c r="E9"/>
  <c r="E34"/>
  <c r="B9"/>
  <c r="F20"/>
  <c r="F34"/>
  <c r="F9"/>
  <c r="C20"/>
  <c r="C9"/>
  <c r="J9"/>
  <c r="J127"/>
  <c r="J124"/>
  <c r="H127"/>
  <c r="K127"/>
  <c r="G127"/>
  <c r="D127"/>
  <c r="J126"/>
  <c r="H126"/>
  <c r="K126"/>
  <c r="G126"/>
  <c r="D126"/>
  <c r="K125"/>
  <c r="G125"/>
  <c r="D125"/>
  <c r="I124"/>
  <c r="F124"/>
  <c r="E124"/>
  <c r="G124"/>
  <c r="G123"/>
  <c r="C124"/>
  <c r="B124"/>
  <c r="D124"/>
  <c r="I123"/>
  <c r="H123"/>
  <c r="K123"/>
  <c r="D123"/>
  <c r="I122"/>
  <c r="H122"/>
  <c r="K122"/>
  <c r="F122"/>
  <c r="E122"/>
  <c r="C122"/>
  <c r="B122"/>
  <c r="D122"/>
  <c r="J121"/>
  <c r="H121"/>
  <c r="K121"/>
  <c r="G121"/>
  <c r="D121"/>
  <c r="J120"/>
  <c r="H120"/>
  <c r="K120"/>
  <c r="G120"/>
  <c r="D120"/>
  <c r="J119"/>
  <c r="H119"/>
  <c r="K119"/>
  <c r="G119"/>
  <c r="D119"/>
  <c r="I118"/>
  <c r="F118"/>
  <c r="E118"/>
  <c r="G118"/>
  <c r="C118"/>
  <c r="B118"/>
  <c r="D118"/>
  <c r="J117"/>
  <c r="H117"/>
  <c r="G117"/>
  <c r="D117"/>
  <c r="J116"/>
  <c r="H116"/>
  <c r="G116"/>
  <c r="D116"/>
  <c r="J115"/>
  <c r="H115"/>
  <c r="K115"/>
  <c r="G115"/>
  <c r="D115"/>
  <c r="J114"/>
  <c r="H114"/>
  <c r="K114"/>
  <c r="G114"/>
  <c r="D114"/>
  <c r="J113"/>
  <c r="H113"/>
  <c r="K113"/>
  <c r="G113"/>
  <c r="D113"/>
  <c r="F112"/>
  <c r="J112"/>
  <c r="E112"/>
  <c r="G112"/>
  <c r="B112"/>
  <c r="H112"/>
  <c r="K112"/>
  <c r="J111"/>
  <c r="H111"/>
  <c r="K111"/>
  <c r="G111"/>
  <c r="D111"/>
  <c r="J110"/>
  <c r="H110"/>
  <c r="K110"/>
  <c r="G110"/>
  <c r="D110"/>
  <c r="J109"/>
  <c r="H109"/>
  <c r="H108"/>
  <c r="G109"/>
  <c r="D109"/>
  <c r="I108"/>
  <c r="F108"/>
  <c r="E108"/>
  <c r="G108"/>
  <c r="C108"/>
  <c r="B108"/>
  <c r="D108"/>
  <c r="J107"/>
  <c r="K107"/>
  <c r="H107"/>
  <c r="G107"/>
  <c r="D107"/>
  <c r="J106"/>
  <c r="H106"/>
  <c r="K106"/>
  <c r="G106"/>
  <c r="D106"/>
  <c r="J105"/>
  <c r="H105"/>
  <c r="K105"/>
  <c r="G105"/>
  <c r="D105"/>
  <c r="J104"/>
  <c r="K104"/>
  <c r="H104"/>
  <c r="G104"/>
  <c r="D104"/>
  <c r="J103"/>
  <c r="G103"/>
  <c r="D103"/>
  <c r="I102"/>
  <c r="E102"/>
  <c r="G102"/>
  <c r="C102"/>
  <c r="B102"/>
  <c r="H101"/>
  <c r="K101"/>
  <c r="G101"/>
  <c r="D101"/>
  <c r="J100"/>
  <c r="H100"/>
  <c r="K100"/>
  <c r="G100"/>
  <c r="D100"/>
  <c r="J99"/>
  <c r="H99"/>
  <c r="K99"/>
  <c r="G99"/>
  <c r="D99"/>
  <c r="J98"/>
  <c r="J97"/>
  <c r="H98"/>
  <c r="K98"/>
  <c r="G98"/>
  <c r="D98"/>
  <c r="F97"/>
  <c r="E97"/>
  <c r="G97"/>
  <c r="C97"/>
  <c r="B97"/>
  <c r="D97"/>
  <c r="J96"/>
  <c r="H96"/>
  <c r="K96"/>
  <c r="G96"/>
  <c r="D96"/>
  <c r="J95"/>
  <c r="H95"/>
  <c r="G95"/>
  <c r="D95"/>
  <c r="J94"/>
  <c r="J93"/>
  <c r="H94"/>
  <c r="G94"/>
  <c r="D94"/>
  <c r="I93"/>
  <c r="F93"/>
  <c r="E93"/>
  <c r="G93"/>
  <c r="C93"/>
  <c r="B93"/>
  <c r="D93"/>
  <c r="J92"/>
  <c r="H92"/>
  <c r="K92"/>
  <c r="G92"/>
  <c r="D92"/>
  <c r="J91"/>
  <c r="H91"/>
  <c r="K91"/>
  <c r="G91"/>
  <c r="D91"/>
  <c r="J90"/>
  <c r="H90"/>
  <c r="K90"/>
  <c r="G90"/>
  <c r="D90"/>
  <c r="J89"/>
  <c r="H89"/>
  <c r="K89"/>
  <c r="G89"/>
  <c r="D89"/>
  <c r="J88"/>
  <c r="H88"/>
  <c r="K88"/>
  <c r="G88"/>
  <c r="D88"/>
  <c r="J87"/>
  <c r="H87"/>
  <c r="K87"/>
  <c r="G87"/>
  <c r="D87"/>
  <c r="J86"/>
  <c r="H86"/>
  <c r="K86"/>
  <c r="G86"/>
  <c r="D86"/>
  <c r="J85"/>
  <c r="G85"/>
  <c r="D85"/>
  <c r="I84"/>
  <c r="F84"/>
  <c r="E84"/>
  <c r="G84"/>
  <c r="C84"/>
  <c r="B84"/>
  <c r="D84"/>
  <c r="K82"/>
  <c r="G82"/>
  <c r="C82"/>
  <c r="B82"/>
  <c r="D82"/>
  <c r="J81"/>
  <c r="J79"/>
  <c r="H81"/>
  <c r="G81"/>
  <c r="D81"/>
  <c r="I79"/>
  <c r="F79"/>
  <c r="E79"/>
  <c r="G79"/>
  <c r="C79"/>
  <c r="B79"/>
  <c r="D79"/>
  <c r="J78"/>
  <c r="H78"/>
  <c r="K78"/>
  <c r="G78"/>
  <c r="D78"/>
  <c r="K77"/>
  <c r="G77"/>
  <c r="D77"/>
  <c r="J76"/>
  <c r="H76"/>
  <c r="K76"/>
  <c r="G76"/>
  <c r="D76"/>
  <c r="J75"/>
  <c r="H75"/>
  <c r="K75"/>
  <c r="G75"/>
  <c r="D75"/>
  <c r="J74"/>
  <c r="J73"/>
  <c r="H74"/>
  <c r="G74"/>
  <c r="D74"/>
  <c r="I73"/>
  <c r="F73"/>
  <c r="E73"/>
  <c r="G73"/>
  <c r="C73"/>
  <c r="B73"/>
  <c r="D73"/>
  <c r="J72"/>
  <c r="K72"/>
  <c r="G72"/>
  <c r="D72"/>
  <c r="K71"/>
  <c r="G71"/>
  <c r="D71"/>
  <c r="J70"/>
  <c r="H70"/>
  <c r="K70"/>
  <c r="G70"/>
  <c r="D70"/>
  <c r="J69"/>
  <c r="H69"/>
  <c r="K69"/>
  <c r="G69"/>
  <c r="D69"/>
  <c r="J68"/>
  <c r="H68"/>
  <c r="K68"/>
  <c r="G68"/>
  <c r="D68"/>
  <c r="J67"/>
  <c r="H67"/>
  <c r="K67"/>
  <c r="G67"/>
  <c r="D67"/>
  <c r="J66"/>
  <c r="J65"/>
  <c r="H66"/>
  <c r="G66"/>
  <c r="D66"/>
  <c r="I65"/>
  <c r="I128"/>
  <c r="F65"/>
  <c r="E65"/>
  <c r="C65"/>
  <c r="B65"/>
  <c r="D65"/>
  <c r="J64"/>
  <c r="H64"/>
  <c r="K64"/>
  <c r="G64"/>
  <c r="D64"/>
  <c r="J63"/>
  <c r="H63"/>
  <c r="K63"/>
  <c r="G63"/>
  <c r="D63"/>
  <c r="J62"/>
  <c r="H62"/>
  <c r="G62"/>
  <c r="J61"/>
  <c r="H61"/>
  <c r="K61"/>
  <c r="G61"/>
  <c r="D61"/>
  <c r="J60"/>
  <c r="J59"/>
  <c r="H60"/>
  <c r="G60"/>
  <c r="D60"/>
  <c r="I59"/>
  <c r="F59"/>
  <c r="E59"/>
  <c r="G59"/>
  <c r="C59"/>
  <c r="D59"/>
  <c r="B59"/>
  <c r="J58"/>
  <c r="H58"/>
  <c r="K58"/>
  <c r="G58"/>
  <c r="D58"/>
  <c r="K57"/>
  <c r="G57"/>
  <c r="D57"/>
  <c r="J56"/>
  <c r="I56"/>
  <c r="F56"/>
  <c r="E56"/>
  <c r="G56"/>
  <c r="C56"/>
  <c r="B56"/>
  <c r="D56"/>
  <c r="H55"/>
  <c r="K55"/>
  <c r="G55"/>
  <c r="D55"/>
  <c r="K54"/>
  <c r="J54"/>
  <c r="G54"/>
  <c r="D54"/>
  <c r="J53"/>
  <c r="H53"/>
  <c r="G53"/>
  <c r="D53"/>
  <c r="J52"/>
  <c r="H52"/>
  <c r="K52"/>
  <c r="G52"/>
  <c r="D52"/>
  <c r="G51"/>
  <c r="D51"/>
  <c r="K50"/>
  <c r="G50"/>
  <c r="D50"/>
  <c r="J49"/>
  <c r="H49"/>
  <c r="G49"/>
  <c r="D49"/>
  <c r="I48"/>
  <c r="F48"/>
  <c r="G48"/>
  <c r="E48"/>
  <c r="C48"/>
  <c r="B48"/>
  <c r="J42"/>
  <c r="K42"/>
  <c r="H42"/>
  <c r="G42"/>
  <c r="D42"/>
  <c r="J41"/>
  <c r="K41"/>
  <c r="H41"/>
  <c r="G41"/>
  <c r="J40"/>
  <c r="K40"/>
  <c r="H40"/>
  <c r="D40"/>
  <c r="J39"/>
  <c r="H39"/>
  <c r="J38"/>
  <c r="K38"/>
  <c r="H38"/>
  <c r="G38"/>
  <c r="J37"/>
  <c r="H37"/>
  <c r="J36"/>
  <c r="K36"/>
  <c r="H36"/>
  <c r="D36"/>
  <c r="J35"/>
  <c r="H35"/>
  <c r="J33"/>
  <c r="J32"/>
  <c r="G32"/>
  <c r="J31"/>
  <c r="H31"/>
  <c r="J30"/>
  <c r="H30"/>
  <c r="J29"/>
  <c r="K29"/>
  <c r="H29"/>
  <c r="D29"/>
  <c r="J28"/>
  <c r="K28"/>
  <c r="H28"/>
  <c r="D28"/>
  <c r="J27"/>
  <c r="H27"/>
  <c r="J26"/>
  <c r="K26"/>
  <c r="H26"/>
  <c r="D26"/>
  <c r="J25"/>
  <c r="K25"/>
  <c r="H25"/>
  <c r="G25"/>
  <c r="J24"/>
  <c r="K24"/>
  <c r="H24"/>
  <c r="D24"/>
  <c r="J23"/>
  <c r="H23"/>
  <c r="J22"/>
  <c r="H22"/>
  <c r="G22"/>
  <c r="D22"/>
  <c r="J21"/>
  <c r="K21"/>
  <c r="H21"/>
  <c r="G21"/>
  <c r="D21"/>
  <c r="J19"/>
  <c r="J18"/>
  <c r="H18"/>
  <c r="D18"/>
  <c r="J17"/>
  <c r="H17"/>
  <c r="G17"/>
  <c r="J16"/>
  <c r="K16"/>
  <c r="H16"/>
  <c r="G16"/>
  <c r="J15"/>
  <c r="K15"/>
  <c r="H15"/>
  <c r="D15"/>
  <c r="J14"/>
  <c r="H14"/>
  <c r="G14"/>
  <c r="D14"/>
  <c r="J13"/>
  <c r="K13"/>
  <c r="H13"/>
  <c r="D13"/>
  <c r="J12"/>
  <c r="H12"/>
  <c r="J11"/>
  <c r="K11"/>
  <c r="H11"/>
  <c r="G11"/>
  <c r="D11"/>
  <c r="J10"/>
  <c r="H10"/>
  <c r="G10"/>
  <c r="D10"/>
  <c r="G9"/>
  <c r="H32"/>
  <c r="K32"/>
  <c r="D32"/>
  <c r="J128" i="349"/>
  <c r="H128"/>
  <c r="K128"/>
  <c r="G128"/>
  <c r="D128"/>
  <c r="K127"/>
  <c r="J127"/>
  <c r="J125"/>
  <c r="G127"/>
  <c r="D127"/>
  <c r="K126"/>
  <c r="G126"/>
  <c r="D126"/>
  <c r="I125"/>
  <c r="F125"/>
  <c r="E125"/>
  <c r="G125"/>
  <c r="G124"/>
  <c r="C125"/>
  <c r="D125"/>
  <c r="B125"/>
  <c r="I124"/>
  <c r="I123"/>
  <c r="H124"/>
  <c r="K124"/>
  <c r="D124"/>
  <c r="F123"/>
  <c r="E123"/>
  <c r="C123"/>
  <c r="B123"/>
  <c r="D123"/>
  <c r="J122"/>
  <c r="K122"/>
  <c r="H122"/>
  <c r="G122"/>
  <c r="D122"/>
  <c r="J121"/>
  <c r="H121"/>
  <c r="K121"/>
  <c r="G121"/>
  <c r="D121"/>
  <c r="J120"/>
  <c r="H120"/>
  <c r="K120"/>
  <c r="G120"/>
  <c r="D120"/>
  <c r="I119"/>
  <c r="F119"/>
  <c r="E119"/>
  <c r="G119"/>
  <c r="C119"/>
  <c r="D119"/>
  <c r="B119"/>
  <c r="J118"/>
  <c r="H118"/>
  <c r="G118"/>
  <c r="D118"/>
  <c r="J117"/>
  <c r="H117"/>
  <c r="K117"/>
  <c r="G117"/>
  <c r="D117"/>
  <c r="J116"/>
  <c r="H116"/>
  <c r="K116"/>
  <c r="G116"/>
  <c r="D116"/>
  <c r="J115"/>
  <c r="H115"/>
  <c r="K115"/>
  <c r="G115"/>
  <c r="D115"/>
  <c r="J114"/>
  <c r="H114"/>
  <c r="K114"/>
  <c r="G114"/>
  <c r="D114"/>
  <c r="F113"/>
  <c r="J113"/>
  <c r="E113"/>
  <c r="G113"/>
  <c r="B113"/>
  <c r="H113"/>
  <c r="K113"/>
  <c r="J112"/>
  <c r="K112"/>
  <c r="G112"/>
  <c r="D112"/>
  <c r="J111"/>
  <c r="H111"/>
  <c r="G111"/>
  <c r="D111"/>
  <c r="J110"/>
  <c r="H110"/>
  <c r="K110"/>
  <c r="G110"/>
  <c r="D110"/>
  <c r="I109"/>
  <c r="F109"/>
  <c r="E109"/>
  <c r="G109"/>
  <c r="C109"/>
  <c r="B109"/>
  <c r="D109"/>
  <c r="J108"/>
  <c r="H108"/>
  <c r="K108"/>
  <c r="G108"/>
  <c r="D108"/>
  <c r="J107"/>
  <c r="H107"/>
  <c r="K107"/>
  <c r="G107"/>
  <c r="D107"/>
  <c r="J106"/>
  <c r="K106"/>
  <c r="H106"/>
  <c r="G106"/>
  <c r="D106"/>
  <c r="J105"/>
  <c r="K105"/>
  <c r="H105"/>
  <c r="G105"/>
  <c r="D105"/>
  <c r="J104"/>
  <c r="H104"/>
  <c r="K104"/>
  <c r="G104"/>
  <c r="D104"/>
  <c r="I103"/>
  <c r="F103"/>
  <c r="E103"/>
  <c r="G103"/>
  <c r="C103"/>
  <c r="B103"/>
  <c r="J102"/>
  <c r="H102"/>
  <c r="K102"/>
  <c r="G102"/>
  <c r="D102"/>
  <c r="J101"/>
  <c r="H101"/>
  <c r="K101"/>
  <c r="G101"/>
  <c r="D101"/>
  <c r="J100"/>
  <c r="H100"/>
  <c r="K100"/>
  <c r="G100"/>
  <c r="D100"/>
  <c r="J99"/>
  <c r="J98"/>
  <c r="H99"/>
  <c r="G99"/>
  <c r="D99"/>
  <c r="F98"/>
  <c r="E98"/>
  <c r="G98"/>
  <c r="C98"/>
  <c r="B98"/>
  <c r="D98"/>
  <c r="J97"/>
  <c r="K97"/>
  <c r="G97"/>
  <c r="D97"/>
  <c r="J96"/>
  <c r="H96"/>
  <c r="K96"/>
  <c r="G96"/>
  <c r="D96"/>
  <c r="J95"/>
  <c r="J94"/>
  <c r="G95"/>
  <c r="D95"/>
  <c r="I94"/>
  <c r="F94"/>
  <c r="E94"/>
  <c r="G94"/>
  <c r="C94"/>
  <c r="B94"/>
  <c r="J93"/>
  <c r="K93"/>
  <c r="G93"/>
  <c r="D93"/>
  <c r="J92"/>
  <c r="K92"/>
  <c r="G92"/>
  <c r="D92"/>
  <c r="J91"/>
  <c r="H91"/>
  <c r="K91"/>
  <c r="G91"/>
  <c r="D91"/>
  <c r="J90"/>
  <c r="K90"/>
  <c r="G90"/>
  <c r="D90"/>
  <c r="J89"/>
  <c r="K89"/>
  <c r="G89"/>
  <c r="D89"/>
  <c r="J88"/>
  <c r="H88"/>
  <c r="K88"/>
  <c r="G88"/>
  <c r="D88"/>
  <c r="J87"/>
  <c r="K87"/>
  <c r="G87"/>
  <c r="D87"/>
  <c r="J86"/>
  <c r="K86"/>
  <c r="G86"/>
  <c r="D86"/>
  <c r="I85"/>
  <c r="H85"/>
  <c r="F85"/>
  <c r="E85"/>
  <c r="G85"/>
  <c r="C85"/>
  <c r="D85"/>
  <c r="B85"/>
  <c r="J84"/>
  <c r="J82"/>
  <c r="H84"/>
  <c r="G84"/>
  <c r="D84"/>
  <c r="I82"/>
  <c r="F82"/>
  <c r="E82"/>
  <c r="G82"/>
  <c r="C82"/>
  <c r="D82"/>
  <c r="B82"/>
  <c r="J81"/>
  <c r="H81"/>
  <c r="K81"/>
  <c r="G81"/>
  <c r="D81"/>
  <c r="J80"/>
  <c r="K80"/>
  <c r="G80"/>
  <c r="D80"/>
  <c r="J79"/>
  <c r="K79"/>
  <c r="G79"/>
  <c r="D79"/>
  <c r="J78"/>
  <c r="H78"/>
  <c r="K78"/>
  <c r="G78"/>
  <c r="D78"/>
  <c r="J77"/>
  <c r="J76"/>
  <c r="G77"/>
  <c r="D77"/>
  <c r="I76"/>
  <c r="F76"/>
  <c r="G76"/>
  <c r="E76"/>
  <c r="C76"/>
  <c r="D76"/>
  <c r="B76"/>
  <c r="J75"/>
  <c r="K75"/>
  <c r="G75"/>
  <c r="D75"/>
  <c r="J74"/>
  <c r="K74"/>
  <c r="G74"/>
  <c r="D74"/>
  <c r="J73"/>
  <c r="K73"/>
  <c r="G73"/>
  <c r="D73"/>
  <c r="J72"/>
  <c r="H72"/>
  <c r="K72"/>
  <c r="G72"/>
  <c r="D72"/>
  <c r="J71"/>
  <c r="H71"/>
  <c r="K71"/>
  <c r="G71"/>
  <c r="D71"/>
  <c r="J70"/>
  <c r="K70"/>
  <c r="G70"/>
  <c r="D70"/>
  <c r="J69"/>
  <c r="G69"/>
  <c r="D69"/>
  <c r="I68"/>
  <c r="F68"/>
  <c r="G68"/>
  <c r="E68"/>
  <c r="C68"/>
  <c r="D68"/>
  <c r="B68"/>
  <c r="J67"/>
  <c r="K67"/>
  <c r="G67"/>
  <c r="D67"/>
  <c r="J66"/>
  <c r="K66"/>
  <c r="G66"/>
  <c r="D66"/>
  <c r="J65"/>
  <c r="H65"/>
  <c r="K65"/>
  <c r="G65"/>
  <c r="D65"/>
  <c r="J64"/>
  <c r="H64"/>
  <c r="K64"/>
  <c r="G64"/>
  <c r="D64"/>
  <c r="I63"/>
  <c r="F63"/>
  <c r="E63"/>
  <c r="G63"/>
  <c r="C63"/>
  <c r="D63"/>
  <c r="B63"/>
  <c r="J62"/>
  <c r="H62"/>
  <c r="K62"/>
  <c r="G62"/>
  <c r="D62"/>
  <c r="J61"/>
  <c r="J60"/>
  <c r="H61"/>
  <c r="K61"/>
  <c r="G61"/>
  <c r="D61"/>
  <c r="I60"/>
  <c r="F60"/>
  <c r="G60"/>
  <c r="E60"/>
  <c r="C60"/>
  <c r="B60"/>
  <c r="D60"/>
  <c r="J59"/>
  <c r="K59"/>
  <c r="G59"/>
  <c r="D59"/>
  <c r="J58"/>
  <c r="H58"/>
  <c r="K58"/>
  <c r="G58"/>
  <c r="D58"/>
  <c r="J57"/>
  <c r="H57"/>
  <c r="K57"/>
  <c r="G57"/>
  <c r="D57"/>
  <c r="J56"/>
  <c r="H56"/>
  <c r="G56"/>
  <c r="D56"/>
  <c r="J55"/>
  <c r="K55"/>
  <c r="G55"/>
  <c r="D55"/>
  <c r="J54"/>
  <c r="H54"/>
  <c r="K54"/>
  <c r="G54"/>
  <c r="D54"/>
  <c r="J53"/>
  <c r="H53"/>
  <c r="G53"/>
  <c r="D53"/>
  <c r="I52"/>
  <c r="F52"/>
  <c r="F129"/>
  <c r="E52"/>
  <c r="C52"/>
  <c r="D52"/>
  <c r="B52"/>
  <c r="J47"/>
  <c r="H47"/>
  <c r="J46"/>
  <c r="I46"/>
  <c r="H46"/>
  <c r="J45"/>
  <c r="H45"/>
  <c r="G45"/>
  <c r="D45"/>
  <c r="J44"/>
  <c r="K44"/>
  <c r="H44"/>
  <c r="D44"/>
  <c r="J43"/>
  <c r="H43"/>
  <c r="D43"/>
  <c r="J42"/>
  <c r="H42"/>
  <c r="G42"/>
  <c r="J41"/>
  <c r="K41"/>
  <c r="H41"/>
  <c r="G41"/>
  <c r="J40"/>
  <c r="K40"/>
  <c r="H40"/>
  <c r="G40"/>
  <c r="D40"/>
  <c r="J39"/>
  <c r="K39"/>
  <c r="H39"/>
  <c r="G39"/>
  <c r="J38"/>
  <c r="K38"/>
  <c r="H38"/>
  <c r="G38"/>
  <c r="J37"/>
  <c r="H37"/>
  <c r="J36"/>
  <c r="K36"/>
  <c r="H36"/>
  <c r="D36"/>
  <c r="J35"/>
  <c r="H35"/>
  <c r="J33"/>
  <c r="H33"/>
  <c r="J32"/>
  <c r="K32"/>
  <c r="H32"/>
  <c r="G32"/>
  <c r="D32"/>
  <c r="J31"/>
  <c r="H31"/>
  <c r="J30"/>
  <c r="H30"/>
  <c r="J29"/>
  <c r="K29"/>
  <c r="H29"/>
  <c r="D29"/>
  <c r="J28"/>
  <c r="K28"/>
  <c r="H28"/>
  <c r="G28"/>
  <c r="D28"/>
  <c r="J27"/>
  <c r="K27"/>
  <c r="H27"/>
  <c r="D27"/>
  <c r="J26"/>
  <c r="K26"/>
  <c r="H26"/>
  <c r="D26"/>
  <c r="J25"/>
  <c r="H25"/>
  <c r="J24"/>
  <c r="K24"/>
  <c r="H24"/>
  <c r="D24"/>
  <c r="J23"/>
  <c r="H23"/>
  <c r="J22"/>
  <c r="H22"/>
  <c r="G22"/>
  <c r="D22"/>
  <c r="J21"/>
  <c r="K21"/>
  <c r="H21"/>
  <c r="G21"/>
  <c r="D21"/>
  <c r="F20"/>
  <c r="E20"/>
  <c r="C20"/>
  <c r="J20"/>
  <c r="B20"/>
  <c r="H20"/>
  <c r="J19"/>
  <c r="H19"/>
  <c r="J18"/>
  <c r="K18"/>
  <c r="H18"/>
  <c r="D18"/>
  <c r="J17"/>
  <c r="K17"/>
  <c r="H17"/>
  <c r="G17"/>
  <c r="J16"/>
  <c r="K16"/>
  <c r="H16"/>
  <c r="G16"/>
  <c r="J15"/>
  <c r="K15"/>
  <c r="H15"/>
  <c r="D15"/>
  <c r="J14"/>
  <c r="K14"/>
  <c r="H14"/>
  <c r="G14"/>
  <c r="D14"/>
  <c r="J13"/>
  <c r="H13"/>
  <c r="J12"/>
  <c r="K12"/>
  <c r="H12"/>
  <c r="D12"/>
  <c r="J11"/>
  <c r="H11"/>
  <c r="G11"/>
  <c r="D11"/>
  <c r="J10"/>
  <c r="K10"/>
  <c r="H10"/>
  <c r="G10"/>
  <c r="D10"/>
  <c r="F9"/>
  <c r="G9"/>
  <c r="E9"/>
  <c r="C9"/>
  <c r="B9"/>
  <c r="H105" i="347"/>
  <c r="H104"/>
  <c r="H54"/>
  <c r="H58"/>
  <c r="H59"/>
  <c r="F20" i="348"/>
  <c r="F9"/>
  <c r="C20"/>
  <c r="C9"/>
  <c r="J9"/>
  <c r="J12"/>
  <c r="H12"/>
  <c r="J12" i="347"/>
  <c r="K12"/>
  <c r="H12"/>
  <c r="D12"/>
  <c r="D11" i="268"/>
  <c r="D12"/>
  <c r="D13"/>
  <c r="D14"/>
  <c r="D15"/>
  <c r="D16"/>
  <c r="D17"/>
  <c r="D18"/>
  <c r="D37"/>
  <c r="D38"/>
  <c r="D39"/>
  <c r="D40"/>
  <c r="D41"/>
  <c r="D42"/>
  <c r="D43"/>
  <c r="D44"/>
  <c r="E76" i="347"/>
  <c r="J67"/>
  <c r="J127" i="348"/>
  <c r="J124"/>
  <c r="H127"/>
  <c r="K127"/>
  <c r="G127"/>
  <c r="D127"/>
  <c r="J126"/>
  <c r="H126"/>
  <c r="H124"/>
  <c r="K124"/>
  <c r="G126"/>
  <c r="D126"/>
  <c r="K125"/>
  <c r="G125"/>
  <c r="D125"/>
  <c r="I124"/>
  <c r="F124"/>
  <c r="E124"/>
  <c r="G124"/>
  <c r="G123"/>
  <c r="C124"/>
  <c r="D124"/>
  <c r="B124"/>
  <c r="I123"/>
  <c r="H123"/>
  <c r="K123"/>
  <c r="D123"/>
  <c r="I122"/>
  <c r="H122"/>
  <c r="K122"/>
  <c r="F122"/>
  <c r="E122"/>
  <c r="C122"/>
  <c r="B122"/>
  <c r="D122"/>
  <c r="J121"/>
  <c r="K121"/>
  <c r="H121"/>
  <c r="G121"/>
  <c r="D121"/>
  <c r="J120"/>
  <c r="H120"/>
  <c r="K120"/>
  <c r="G120"/>
  <c r="D120"/>
  <c r="J119"/>
  <c r="H119"/>
  <c r="K119"/>
  <c r="G119"/>
  <c r="D119"/>
  <c r="I118"/>
  <c r="F118"/>
  <c r="E118"/>
  <c r="G118"/>
  <c r="C118"/>
  <c r="D118"/>
  <c r="B118"/>
  <c r="J117"/>
  <c r="H117"/>
  <c r="G117"/>
  <c r="D117"/>
  <c r="J116"/>
  <c r="H116"/>
  <c r="K116"/>
  <c r="G116"/>
  <c r="D116"/>
  <c r="J115"/>
  <c r="H115"/>
  <c r="K115"/>
  <c r="G115"/>
  <c r="D115"/>
  <c r="J114"/>
  <c r="H114"/>
  <c r="K114"/>
  <c r="G114"/>
  <c r="D114"/>
  <c r="J113"/>
  <c r="H113"/>
  <c r="K113"/>
  <c r="G113"/>
  <c r="D113"/>
  <c r="F112"/>
  <c r="J112"/>
  <c r="E112"/>
  <c r="G112"/>
  <c r="B112"/>
  <c r="J111"/>
  <c r="H111"/>
  <c r="K111"/>
  <c r="G111"/>
  <c r="D111"/>
  <c r="J110"/>
  <c r="K110"/>
  <c r="H110"/>
  <c r="G110"/>
  <c r="D110"/>
  <c r="J109"/>
  <c r="H109"/>
  <c r="G109"/>
  <c r="D109"/>
  <c r="I108"/>
  <c r="F108"/>
  <c r="E108"/>
  <c r="G108"/>
  <c r="C108"/>
  <c r="D108"/>
  <c r="B108"/>
  <c r="J107"/>
  <c r="K107"/>
  <c r="H107"/>
  <c r="G107"/>
  <c r="D107"/>
  <c r="J106"/>
  <c r="H106"/>
  <c r="K106"/>
  <c r="G106"/>
  <c r="D106"/>
  <c r="J105"/>
  <c r="H105"/>
  <c r="G105"/>
  <c r="D105"/>
  <c r="J104"/>
  <c r="H104"/>
  <c r="K104"/>
  <c r="G104"/>
  <c r="D104"/>
  <c r="J103"/>
  <c r="H103"/>
  <c r="G103"/>
  <c r="D103"/>
  <c r="I102"/>
  <c r="F102"/>
  <c r="G102"/>
  <c r="E102"/>
  <c r="C102"/>
  <c r="B102"/>
  <c r="D102"/>
  <c r="J101"/>
  <c r="H101"/>
  <c r="K101"/>
  <c r="G101"/>
  <c r="D101"/>
  <c r="J100"/>
  <c r="H100"/>
  <c r="K100"/>
  <c r="G100"/>
  <c r="D100"/>
  <c r="J99"/>
  <c r="H99"/>
  <c r="K99"/>
  <c r="G99"/>
  <c r="D99"/>
  <c r="J98"/>
  <c r="H98"/>
  <c r="K98"/>
  <c r="G98"/>
  <c r="D98"/>
  <c r="F97"/>
  <c r="E97"/>
  <c r="G97"/>
  <c r="C97"/>
  <c r="B97"/>
  <c r="D97"/>
  <c r="J96"/>
  <c r="K96"/>
  <c r="H96"/>
  <c r="G96"/>
  <c r="D96"/>
  <c r="J95"/>
  <c r="H95"/>
  <c r="K95"/>
  <c r="G95"/>
  <c r="D95"/>
  <c r="J94"/>
  <c r="H94"/>
  <c r="K94"/>
  <c r="G94"/>
  <c r="D94"/>
  <c r="I93"/>
  <c r="F93"/>
  <c r="G93"/>
  <c r="E93"/>
  <c r="C93"/>
  <c r="B93"/>
  <c r="D93"/>
  <c r="J92"/>
  <c r="H92"/>
  <c r="K92"/>
  <c r="G92"/>
  <c r="D92"/>
  <c r="J91"/>
  <c r="H91"/>
  <c r="G91"/>
  <c r="D91"/>
  <c r="J90"/>
  <c r="H90"/>
  <c r="K90"/>
  <c r="G90"/>
  <c r="D90"/>
  <c r="J89"/>
  <c r="H89"/>
  <c r="G89"/>
  <c r="D89"/>
  <c r="J88"/>
  <c r="K88"/>
  <c r="H88"/>
  <c r="G88"/>
  <c r="D88"/>
  <c r="J87"/>
  <c r="H87"/>
  <c r="K87"/>
  <c r="G87"/>
  <c r="D87"/>
  <c r="J86"/>
  <c r="H86"/>
  <c r="K86"/>
  <c r="G86"/>
  <c r="D86"/>
  <c r="J85"/>
  <c r="H85"/>
  <c r="H84"/>
  <c r="G85"/>
  <c r="D85"/>
  <c r="I84"/>
  <c r="F84"/>
  <c r="E84"/>
  <c r="G84"/>
  <c r="C84"/>
  <c r="D84"/>
  <c r="B84"/>
  <c r="K82"/>
  <c r="G82"/>
  <c r="C82"/>
  <c r="B82"/>
  <c r="D82"/>
  <c r="J81"/>
  <c r="J79"/>
  <c r="H81"/>
  <c r="H79"/>
  <c r="G81"/>
  <c r="D81"/>
  <c r="I79"/>
  <c r="F79"/>
  <c r="E79"/>
  <c r="G79"/>
  <c r="C79"/>
  <c r="B79"/>
  <c r="D79"/>
  <c r="J78"/>
  <c r="H78"/>
  <c r="K78"/>
  <c r="G78"/>
  <c r="D78"/>
  <c r="J77"/>
  <c r="K77"/>
  <c r="G77"/>
  <c r="D77"/>
  <c r="J76"/>
  <c r="H76"/>
  <c r="K76"/>
  <c r="G76"/>
  <c r="D76"/>
  <c r="J75"/>
  <c r="J73"/>
  <c r="H75"/>
  <c r="K75"/>
  <c r="G75"/>
  <c r="D75"/>
  <c r="J74"/>
  <c r="H74"/>
  <c r="G74"/>
  <c r="D74"/>
  <c r="I73"/>
  <c r="F73"/>
  <c r="E73"/>
  <c r="G73"/>
  <c r="C73"/>
  <c r="B73"/>
  <c r="D73"/>
  <c r="J72"/>
  <c r="H72"/>
  <c r="G72"/>
  <c r="D72"/>
  <c r="J71"/>
  <c r="K71"/>
  <c r="G71"/>
  <c r="D71"/>
  <c r="J70"/>
  <c r="K70"/>
  <c r="H70"/>
  <c r="G70"/>
  <c r="D70"/>
  <c r="J69"/>
  <c r="H69"/>
  <c r="G69"/>
  <c r="D69"/>
  <c r="J68"/>
  <c r="H68"/>
  <c r="K68"/>
  <c r="G68"/>
  <c r="D68"/>
  <c r="J67"/>
  <c r="H67"/>
  <c r="K67"/>
  <c r="G67"/>
  <c r="D67"/>
  <c r="J66"/>
  <c r="H66"/>
  <c r="G66"/>
  <c r="D66"/>
  <c r="I65"/>
  <c r="F65"/>
  <c r="G65"/>
  <c r="E65"/>
  <c r="C65"/>
  <c r="D65"/>
  <c r="B65"/>
  <c r="J64"/>
  <c r="H64"/>
  <c r="G64"/>
  <c r="D64"/>
  <c r="J63"/>
  <c r="H63"/>
  <c r="G63"/>
  <c r="D63"/>
  <c r="J62"/>
  <c r="H62"/>
  <c r="G62"/>
  <c r="J61"/>
  <c r="H61"/>
  <c r="K61"/>
  <c r="G61"/>
  <c r="D61"/>
  <c r="J60"/>
  <c r="H60"/>
  <c r="G60"/>
  <c r="D60"/>
  <c r="I59"/>
  <c r="F59"/>
  <c r="G59"/>
  <c r="E59"/>
  <c r="C59"/>
  <c r="B59"/>
  <c r="J58"/>
  <c r="H58"/>
  <c r="K58"/>
  <c r="G58"/>
  <c r="D58"/>
  <c r="J57"/>
  <c r="J56"/>
  <c r="H57"/>
  <c r="G57"/>
  <c r="D57"/>
  <c r="I56"/>
  <c r="F56"/>
  <c r="G56"/>
  <c r="E56"/>
  <c r="C56"/>
  <c r="B56"/>
  <c r="D56"/>
  <c r="J55"/>
  <c r="H55"/>
  <c r="K55"/>
  <c r="G55"/>
  <c r="D55"/>
  <c r="K54"/>
  <c r="J54"/>
  <c r="G54"/>
  <c r="D54"/>
  <c r="J53"/>
  <c r="H53"/>
  <c r="G53"/>
  <c r="D53"/>
  <c r="J52"/>
  <c r="H52"/>
  <c r="K52"/>
  <c r="G52"/>
  <c r="D52"/>
  <c r="J51"/>
  <c r="K51"/>
  <c r="H51"/>
  <c r="G51"/>
  <c r="D51"/>
  <c r="J50"/>
  <c r="K50"/>
  <c r="G50"/>
  <c r="D50"/>
  <c r="J49"/>
  <c r="K49"/>
  <c r="H49"/>
  <c r="G49"/>
  <c r="D49"/>
  <c r="I48"/>
  <c r="F48"/>
  <c r="E48"/>
  <c r="G48"/>
  <c r="C48"/>
  <c r="B48"/>
  <c r="D48"/>
  <c r="J42"/>
  <c r="K42"/>
  <c r="H42"/>
  <c r="G42"/>
  <c r="D42"/>
  <c r="J41"/>
  <c r="H41"/>
  <c r="G41"/>
  <c r="J40"/>
  <c r="K40"/>
  <c r="H40"/>
  <c r="D40"/>
  <c r="J39"/>
  <c r="H39"/>
  <c r="J38"/>
  <c r="H38"/>
  <c r="G38"/>
  <c r="J37"/>
  <c r="H37"/>
  <c r="J36"/>
  <c r="H36"/>
  <c r="D36"/>
  <c r="H35"/>
  <c r="J33"/>
  <c r="H33"/>
  <c r="J32"/>
  <c r="H32"/>
  <c r="G32"/>
  <c r="D32"/>
  <c r="J31"/>
  <c r="H31"/>
  <c r="J30"/>
  <c r="H30"/>
  <c r="J29"/>
  <c r="H29"/>
  <c r="D29"/>
  <c r="J28"/>
  <c r="K28"/>
  <c r="H28"/>
  <c r="D28"/>
  <c r="J27"/>
  <c r="H27"/>
  <c r="J26"/>
  <c r="H26"/>
  <c r="D26"/>
  <c r="J25"/>
  <c r="H25"/>
  <c r="G25"/>
  <c r="J24"/>
  <c r="H24"/>
  <c r="D24"/>
  <c r="J23"/>
  <c r="H23"/>
  <c r="J22"/>
  <c r="H22"/>
  <c r="G22"/>
  <c r="D22"/>
  <c r="J21"/>
  <c r="K21"/>
  <c r="H21"/>
  <c r="G21"/>
  <c r="D21"/>
  <c r="E20"/>
  <c r="E34"/>
  <c r="B20"/>
  <c r="D20"/>
  <c r="J19"/>
  <c r="H19"/>
  <c r="J18"/>
  <c r="H18"/>
  <c r="D18"/>
  <c r="J17"/>
  <c r="K17"/>
  <c r="H17"/>
  <c r="G17"/>
  <c r="J16"/>
  <c r="K16"/>
  <c r="H16"/>
  <c r="G16"/>
  <c r="J15"/>
  <c r="K15"/>
  <c r="H15"/>
  <c r="D15"/>
  <c r="J14"/>
  <c r="H14"/>
  <c r="G14"/>
  <c r="D14"/>
  <c r="J13"/>
  <c r="H13"/>
  <c r="D13"/>
  <c r="J11"/>
  <c r="H11"/>
  <c r="G11"/>
  <c r="D11"/>
  <c r="J10"/>
  <c r="H10"/>
  <c r="G10"/>
  <c r="D10"/>
  <c r="E9"/>
  <c r="G9"/>
  <c r="B9"/>
  <c r="H9"/>
  <c r="J128" i="347"/>
  <c r="H128"/>
  <c r="H125"/>
  <c r="K125"/>
  <c r="G128"/>
  <c r="D128"/>
  <c r="J127"/>
  <c r="J125"/>
  <c r="K127"/>
  <c r="G127"/>
  <c r="D127"/>
  <c r="K126"/>
  <c r="G126"/>
  <c r="D126"/>
  <c r="I125"/>
  <c r="F125"/>
  <c r="E125"/>
  <c r="G125"/>
  <c r="G124"/>
  <c r="C125"/>
  <c r="B125"/>
  <c r="D125"/>
  <c r="I124"/>
  <c r="H124"/>
  <c r="K124"/>
  <c r="D124"/>
  <c r="I123"/>
  <c r="H123"/>
  <c r="K123"/>
  <c r="F123"/>
  <c r="E123"/>
  <c r="C123"/>
  <c r="B123"/>
  <c r="D123"/>
  <c r="J122"/>
  <c r="K122"/>
  <c r="H122"/>
  <c r="G122"/>
  <c r="D122"/>
  <c r="J121"/>
  <c r="H121"/>
  <c r="K121"/>
  <c r="G121"/>
  <c r="D121"/>
  <c r="J120"/>
  <c r="H120"/>
  <c r="K120"/>
  <c r="G120"/>
  <c r="D120"/>
  <c r="I119"/>
  <c r="F119"/>
  <c r="E119"/>
  <c r="G119"/>
  <c r="C119"/>
  <c r="B119"/>
  <c r="D119"/>
  <c r="J118"/>
  <c r="H118"/>
  <c r="G118"/>
  <c r="D118"/>
  <c r="J117"/>
  <c r="H117"/>
  <c r="K117"/>
  <c r="G117"/>
  <c r="D117"/>
  <c r="J116"/>
  <c r="H116"/>
  <c r="K116"/>
  <c r="G116"/>
  <c r="D116"/>
  <c r="J115"/>
  <c r="H115"/>
  <c r="K115"/>
  <c r="G115"/>
  <c r="D115"/>
  <c r="J114"/>
  <c r="H114"/>
  <c r="K114"/>
  <c r="G114"/>
  <c r="D114"/>
  <c r="F113"/>
  <c r="J113"/>
  <c r="E113"/>
  <c r="H113"/>
  <c r="K113"/>
  <c r="B113"/>
  <c r="J112"/>
  <c r="K112"/>
  <c r="G112"/>
  <c r="D112"/>
  <c r="J111"/>
  <c r="K111"/>
  <c r="H111"/>
  <c r="G111"/>
  <c r="D111"/>
  <c r="J110"/>
  <c r="H110"/>
  <c r="G110"/>
  <c r="D110"/>
  <c r="I109"/>
  <c r="F109"/>
  <c r="E109"/>
  <c r="G109"/>
  <c r="C109"/>
  <c r="B109"/>
  <c r="D109"/>
  <c r="J108"/>
  <c r="H108"/>
  <c r="K108"/>
  <c r="G108"/>
  <c r="D108"/>
  <c r="J107"/>
  <c r="H107"/>
  <c r="G107"/>
  <c r="D107"/>
  <c r="J106"/>
  <c r="H106"/>
  <c r="K106"/>
  <c r="G106"/>
  <c r="D106"/>
  <c r="J105"/>
  <c r="K105"/>
  <c r="G105"/>
  <c r="D105"/>
  <c r="J104"/>
  <c r="K104"/>
  <c r="G104"/>
  <c r="D104"/>
  <c r="I103"/>
  <c r="F103"/>
  <c r="E103"/>
  <c r="G103"/>
  <c r="C103"/>
  <c r="D103"/>
  <c r="B103"/>
  <c r="J102"/>
  <c r="H102"/>
  <c r="G102"/>
  <c r="D102"/>
  <c r="J101"/>
  <c r="H101"/>
  <c r="H98"/>
  <c r="G101"/>
  <c r="D101"/>
  <c r="J100"/>
  <c r="H100"/>
  <c r="G100"/>
  <c r="D100"/>
  <c r="J99"/>
  <c r="J98"/>
  <c r="H99"/>
  <c r="G99"/>
  <c r="D99"/>
  <c r="F98"/>
  <c r="E98"/>
  <c r="G98"/>
  <c r="C98"/>
  <c r="B98"/>
  <c r="D98"/>
  <c r="J97"/>
  <c r="K97"/>
  <c r="G97"/>
  <c r="D97"/>
  <c r="J96"/>
  <c r="H96"/>
  <c r="G96"/>
  <c r="D96"/>
  <c r="J95"/>
  <c r="J94"/>
  <c r="G95"/>
  <c r="D95"/>
  <c r="I94"/>
  <c r="F94"/>
  <c r="E94"/>
  <c r="G94"/>
  <c r="C94"/>
  <c r="B94"/>
  <c r="D94"/>
  <c r="J93"/>
  <c r="K93"/>
  <c r="G93"/>
  <c r="D93"/>
  <c r="J92"/>
  <c r="K92"/>
  <c r="G92"/>
  <c r="D92"/>
  <c r="J91"/>
  <c r="H91"/>
  <c r="K91"/>
  <c r="G91"/>
  <c r="D91"/>
  <c r="J90"/>
  <c r="K90"/>
  <c r="G90"/>
  <c r="D90"/>
  <c r="J89"/>
  <c r="K89"/>
  <c r="G89"/>
  <c r="D89"/>
  <c r="J88"/>
  <c r="H88"/>
  <c r="K88"/>
  <c r="G88"/>
  <c r="D88"/>
  <c r="J87"/>
  <c r="K87"/>
  <c r="G87"/>
  <c r="D87"/>
  <c r="J86"/>
  <c r="K86"/>
  <c r="G86"/>
  <c r="D86"/>
  <c r="I85"/>
  <c r="F85"/>
  <c r="G85"/>
  <c r="E85"/>
  <c r="C85"/>
  <c r="D85"/>
  <c r="B85"/>
  <c r="J84"/>
  <c r="H84"/>
  <c r="K84"/>
  <c r="G84"/>
  <c r="D84"/>
  <c r="I82"/>
  <c r="F82"/>
  <c r="E82"/>
  <c r="G82"/>
  <c r="C82"/>
  <c r="B82"/>
  <c r="D82"/>
  <c r="J81"/>
  <c r="H81"/>
  <c r="G81"/>
  <c r="D81"/>
  <c r="J80"/>
  <c r="K80"/>
  <c r="G80"/>
  <c r="D80"/>
  <c r="J79"/>
  <c r="K79"/>
  <c r="G79"/>
  <c r="D79"/>
  <c r="J78"/>
  <c r="H78"/>
  <c r="H76"/>
  <c r="G78"/>
  <c r="D78"/>
  <c r="J77"/>
  <c r="K77"/>
  <c r="G77"/>
  <c r="D77"/>
  <c r="I76"/>
  <c r="F76"/>
  <c r="C76"/>
  <c r="B76"/>
  <c r="D76"/>
  <c r="J75"/>
  <c r="K75"/>
  <c r="G75"/>
  <c r="D75"/>
  <c r="J74"/>
  <c r="K74"/>
  <c r="G74"/>
  <c r="D74"/>
  <c r="J73"/>
  <c r="K73"/>
  <c r="G73"/>
  <c r="D73"/>
  <c r="J72"/>
  <c r="H72"/>
  <c r="K72"/>
  <c r="G72"/>
  <c r="D72"/>
  <c r="J71"/>
  <c r="H71"/>
  <c r="K71"/>
  <c r="G71"/>
  <c r="D71"/>
  <c r="J70"/>
  <c r="K70"/>
  <c r="G70"/>
  <c r="D70"/>
  <c r="J69"/>
  <c r="G69"/>
  <c r="D69"/>
  <c r="I68"/>
  <c r="F68"/>
  <c r="E68"/>
  <c r="C68"/>
  <c r="B68"/>
  <c r="D68"/>
  <c r="G67"/>
  <c r="D67"/>
  <c r="J66"/>
  <c r="K66"/>
  <c r="G66"/>
  <c r="D66"/>
  <c r="J65"/>
  <c r="H65"/>
  <c r="K65"/>
  <c r="G65"/>
  <c r="D65"/>
  <c r="J64"/>
  <c r="J63"/>
  <c r="H64"/>
  <c r="K64"/>
  <c r="G64"/>
  <c r="D64"/>
  <c r="I63"/>
  <c r="F63"/>
  <c r="E63"/>
  <c r="G63"/>
  <c r="C63"/>
  <c r="B63"/>
  <c r="J62"/>
  <c r="H62"/>
  <c r="K62"/>
  <c r="G62"/>
  <c r="D62"/>
  <c r="J61"/>
  <c r="J60"/>
  <c r="H61"/>
  <c r="H60"/>
  <c r="G61"/>
  <c r="D61"/>
  <c r="I60"/>
  <c r="F60"/>
  <c r="G60"/>
  <c r="E60"/>
  <c r="C60"/>
  <c r="D60"/>
  <c r="B60"/>
  <c r="J59"/>
  <c r="K59"/>
  <c r="G59"/>
  <c r="D59"/>
  <c r="J58"/>
  <c r="K58"/>
  <c r="G58"/>
  <c r="D58"/>
  <c r="J57"/>
  <c r="H57"/>
  <c r="G57"/>
  <c r="D57"/>
  <c r="J56"/>
  <c r="H56"/>
  <c r="G56"/>
  <c r="D56"/>
  <c r="J55"/>
  <c r="K55"/>
  <c r="G55"/>
  <c r="D55"/>
  <c r="J54"/>
  <c r="G54"/>
  <c r="D54"/>
  <c r="J53"/>
  <c r="J52"/>
  <c r="H53"/>
  <c r="K53"/>
  <c r="G53"/>
  <c r="D53"/>
  <c r="I52"/>
  <c r="F52"/>
  <c r="E52"/>
  <c r="G52"/>
  <c r="C52"/>
  <c r="B52"/>
  <c r="B129"/>
  <c r="D129"/>
  <c r="J47"/>
  <c r="H47"/>
  <c r="J46"/>
  <c r="I46"/>
  <c r="H46"/>
  <c r="J45"/>
  <c r="K45"/>
  <c r="H45"/>
  <c r="G45"/>
  <c r="D45"/>
  <c r="J44"/>
  <c r="H44"/>
  <c r="D44"/>
  <c r="J43"/>
  <c r="K43"/>
  <c r="H43"/>
  <c r="D43"/>
  <c r="J42"/>
  <c r="K42"/>
  <c r="H42"/>
  <c r="G42"/>
  <c r="J41"/>
  <c r="K41"/>
  <c r="H41"/>
  <c r="G41"/>
  <c r="J40"/>
  <c r="K40"/>
  <c r="H40"/>
  <c r="G40"/>
  <c r="D40"/>
  <c r="J39"/>
  <c r="K39"/>
  <c r="H39"/>
  <c r="G39"/>
  <c r="J38"/>
  <c r="K38"/>
  <c r="H38"/>
  <c r="G38"/>
  <c r="J37"/>
  <c r="H37"/>
  <c r="J36"/>
  <c r="K36"/>
  <c r="H36"/>
  <c r="D36"/>
  <c r="J35"/>
  <c r="H35"/>
  <c r="J33"/>
  <c r="H33"/>
  <c r="J32"/>
  <c r="K32"/>
  <c r="H32"/>
  <c r="G32"/>
  <c r="D32"/>
  <c r="J31"/>
  <c r="H31"/>
  <c r="J30"/>
  <c r="H30"/>
  <c r="J29"/>
  <c r="K29"/>
  <c r="H29"/>
  <c r="D29"/>
  <c r="J28"/>
  <c r="K28"/>
  <c r="H28"/>
  <c r="G28"/>
  <c r="D28"/>
  <c r="J27"/>
  <c r="K27"/>
  <c r="H27"/>
  <c r="D27"/>
  <c r="J26"/>
  <c r="K26"/>
  <c r="H26"/>
  <c r="D26"/>
  <c r="J25"/>
  <c r="H25"/>
  <c r="J24"/>
  <c r="K24"/>
  <c r="H24"/>
  <c r="D24"/>
  <c r="J23"/>
  <c r="H23"/>
  <c r="J22"/>
  <c r="H22"/>
  <c r="K22"/>
  <c r="G22"/>
  <c r="D22"/>
  <c r="J21"/>
  <c r="K21"/>
  <c r="H21"/>
  <c r="G21"/>
  <c r="D21"/>
  <c r="F20"/>
  <c r="E20"/>
  <c r="C20"/>
  <c r="J20"/>
  <c r="K20"/>
  <c r="B20"/>
  <c r="J19"/>
  <c r="H19"/>
  <c r="J18"/>
  <c r="K18"/>
  <c r="H18"/>
  <c r="D18"/>
  <c r="J17"/>
  <c r="K17"/>
  <c r="H17"/>
  <c r="G17"/>
  <c r="J16"/>
  <c r="H16"/>
  <c r="G16"/>
  <c r="J15"/>
  <c r="H15"/>
  <c r="D15"/>
  <c r="J14"/>
  <c r="K14"/>
  <c r="H14"/>
  <c r="G14"/>
  <c r="D14"/>
  <c r="J13"/>
  <c r="H13"/>
  <c r="J11"/>
  <c r="K11"/>
  <c r="H11"/>
  <c r="G11"/>
  <c r="D11"/>
  <c r="J10"/>
  <c r="K10"/>
  <c r="H10"/>
  <c r="G10"/>
  <c r="D10"/>
  <c r="F9"/>
  <c r="G9"/>
  <c r="E9"/>
  <c r="E34"/>
  <c r="C9"/>
  <c r="D9"/>
  <c r="B9"/>
  <c r="D80" i="268"/>
  <c r="D65"/>
  <c r="D52"/>
  <c r="D53"/>
  <c r="D72"/>
  <c r="D77"/>
  <c r="D117"/>
  <c r="D118"/>
  <c r="D116"/>
  <c r="D115"/>
  <c r="D108"/>
  <c r="D109"/>
  <c r="D107"/>
  <c r="D102"/>
  <c r="D103"/>
  <c r="D104"/>
  <c r="D105"/>
  <c r="D101"/>
  <c r="D100"/>
  <c r="D93"/>
  <c r="D94"/>
  <c r="D92"/>
  <c r="D91"/>
  <c r="D84"/>
  <c r="D85"/>
  <c r="D86"/>
  <c r="D87"/>
  <c r="D88"/>
  <c r="D89"/>
  <c r="D90"/>
  <c r="D83"/>
  <c r="D82"/>
  <c r="D76"/>
  <c r="D75"/>
  <c r="D68"/>
  <c r="D69"/>
  <c r="D70"/>
  <c r="D71"/>
  <c r="D73"/>
  <c r="D66"/>
  <c r="D67"/>
  <c r="D63"/>
  <c r="D64"/>
  <c r="D62"/>
  <c r="D61"/>
  <c r="D54"/>
  <c r="D55"/>
  <c r="D56"/>
  <c r="D57"/>
  <c r="D51"/>
  <c r="D50"/>
  <c r="D124"/>
  <c r="D121"/>
  <c r="D123"/>
  <c r="C121"/>
  <c r="B121"/>
  <c r="D120"/>
  <c r="D119"/>
  <c r="C119"/>
  <c r="B119"/>
  <c r="C115"/>
  <c r="B115"/>
  <c r="D114"/>
  <c r="D106"/>
  <c r="D113"/>
  <c r="D112"/>
  <c r="D111"/>
  <c r="D110"/>
  <c r="C110"/>
  <c r="B110"/>
  <c r="C106"/>
  <c r="B106"/>
  <c r="C100"/>
  <c r="B100"/>
  <c r="D99"/>
  <c r="D98"/>
  <c r="D97"/>
  <c r="D96"/>
  <c r="C95"/>
  <c r="B95"/>
  <c r="C91"/>
  <c r="B91"/>
  <c r="C82"/>
  <c r="B82"/>
  <c r="D81"/>
  <c r="D79"/>
  <c r="C79"/>
  <c r="B79"/>
  <c r="D78"/>
  <c r="D74"/>
  <c r="C74"/>
  <c r="B74"/>
  <c r="C66"/>
  <c r="B66"/>
  <c r="C61"/>
  <c r="B61"/>
  <c r="D60"/>
  <c r="D59"/>
  <c r="D58"/>
  <c r="C58"/>
  <c r="B58"/>
  <c r="C50"/>
  <c r="C125"/>
  <c r="B50"/>
  <c r="B125"/>
  <c r="D36"/>
  <c r="D35"/>
  <c r="D33"/>
  <c r="D32"/>
  <c r="D31"/>
  <c r="D30"/>
  <c r="D29"/>
  <c r="D28"/>
  <c r="D27"/>
  <c r="D26"/>
  <c r="D25"/>
  <c r="D24"/>
  <c r="D23"/>
  <c r="D22"/>
  <c r="D21"/>
  <c r="C20"/>
  <c r="C34"/>
  <c r="C45"/>
  <c r="B20"/>
  <c r="D20"/>
  <c r="D19"/>
  <c r="D10"/>
  <c r="C9"/>
  <c r="B9"/>
  <c r="D9" i="348"/>
  <c r="H20"/>
  <c r="K96" i="347"/>
  <c r="H94"/>
  <c r="K94"/>
  <c r="H85"/>
  <c r="H63"/>
  <c r="K63"/>
  <c r="K128"/>
  <c r="K100"/>
  <c r="K36" i="348"/>
  <c r="K29"/>
  <c r="K25"/>
  <c r="K22"/>
  <c r="K18"/>
  <c r="K14"/>
  <c r="K13"/>
  <c r="K11"/>
  <c r="J20"/>
  <c r="K20"/>
  <c r="J35"/>
  <c r="J85" i="347"/>
  <c r="K85"/>
  <c r="K99"/>
  <c r="F34" i="348"/>
  <c r="G34"/>
  <c r="K42" i="349"/>
  <c r="K45"/>
  <c r="K43"/>
  <c r="K22"/>
  <c r="C34"/>
  <c r="C48"/>
  <c r="H9"/>
  <c r="G20"/>
  <c r="D113"/>
  <c r="B19" i="350"/>
  <c r="H33"/>
  <c r="J63" i="349"/>
  <c r="G52"/>
  <c r="H118" i="350"/>
  <c r="K109"/>
  <c r="K103"/>
  <c r="K94"/>
  <c r="H84"/>
  <c r="K85"/>
  <c r="K74"/>
  <c r="H65"/>
  <c r="K65"/>
  <c r="H59"/>
  <c r="K59"/>
  <c r="H56"/>
  <c r="K56"/>
  <c r="K51"/>
  <c r="C128"/>
  <c r="K53"/>
  <c r="J48"/>
  <c r="D20" i="351"/>
  <c r="C34"/>
  <c r="C48"/>
  <c r="K65"/>
  <c r="K72"/>
  <c r="K81"/>
  <c r="K111"/>
  <c r="K45"/>
  <c r="K41"/>
  <c r="K40"/>
  <c r="F34"/>
  <c r="F48"/>
  <c r="J20"/>
  <c r="J9"/>
  <c r="G9"/>
  <c r="K40" i="352"/>
  <c r="K42"/>
  <c r="K24"/>
  <c r="K26"/>
  <c r="K13"/>
  <c r="K22"/>
  <c r="K25"/>
  <c r="K28"/>
  <c r="K29"/>
  <c r="K32"/>
  <c r="K10"/>
  <c r="K15"/>
  <c r="K21"/>
  <c r="J9"/>
  <c r="K9"/>
  <c r="G20"/>
  <c r="J20"/>
  <c r="K20"/>
  <c r="D48"/>
  <c r="K89"/>
  <c r="K98"/>
  <c r="E128"/>
  <c r="G128"/>
  <c r="H20"/>
  <c r="H52" i="351"/>
  <c r="H109"/>
  <c r="H63" i="349"/>
  <c r="K63"/>
  <c r="H125"/>
  <c r="K125"/>
  <c r="J76" i="351"/>
  <c r="H124" i="352"/>
  <c r="K124"/>
  <c r="H118" i="348"/>
  <c r="H123" i="349"/>
  <c r="K123"/>
  <c r="K49" i="352"/>
  <c r="K94"/>
  <c r="K99"/>
  <c r="J102"/>
  <c r="H108"/>
  <c r="K108"/>
  <c r="H118"/>
  <c r="K118"/>
  <c r="H82" i="351"/>
  <c r="K82"/>
  <c r="J119"/>
  <c r="J85"/>
  <c r="K85"/>
  <c r="D52"/>
  <c r="E48"/>
  <c r="J84" i="352"/>
  <c r="H59"/>
  <c r="K59"/>
  <c r="H63" i="351"/>
  <c r="H103" i="349"/>
  <c r="K99" i="351"/>
  <c r="D9"/>
  <c r="K49" i="350"/>
  <c r="K66"/>
  <c r="H73"/>
  <c r="K73"/>
  <c r="H102"/>
  <c r="K102"/>
  <c r="C129" i="349"/>
  <c r="H20" i="350"/>
  <c r="D20"/>
  <c r="D20" i="349"/>
  <c r="B34"/>
  <c r="H34"/>
  <c r="K34"/>
  <c r="J108" i="348"/>
  <c r="H109" i="347"/>
  <c r="K78"/>
  <c r="K67"/>
  <c r="J119"/>
  <c r="K89" i="348"/>
  <c r="C34"/>
  <c r="C43"/>
  <c r="J119" i="349"/>
  <c r="J20" i="350"/>
  <c r="K20"/>
  <c r="G20"/>
  <c r="K84" i="351"/>
  <c r="H94"/>
  <c r="K94"/>
  <c r="K95"/>
  <c r="J109"/>
  <c r="K109"/>
  <c r="H68"/>
  <c r="K95" i="352"/>
  <c r="K105"/>
  <c r="J108"/>
  <c r="G20" i="351"/>
  <c r="D48" i="350"/>
  <c r="J52" i="349"/>
  <c r="J103"/>
  <c r="K103"/>
  <c r="E129"/>
  <c r="G129"/>
  <c r="K61" i="347"/>
  <c r="J103"/>
  <c r="J48" i="348"/>
  <c r="J84"/>
  <c r="C34" i="347"/>
  <c r="C48"/>
  <c r="D9" i="268"/>
  <c r="J76" i="347"/>
  <c r="K69" i="348"/>
  <c r="K81"/>
  <c r="K105"/>
  <c r="K126"/>
  <c r="K53" i="349"/>
  <c r="K99"/>
  <c r="H109"/>
  <c r="H119"/>
  <c r="K119"/>
  <c r="H124" i="350"/>
  <c r="K124"/>
  <c r="E129" i="351"/>
  <c r="K69"/>
  <c r="D113"/>
  <c r="K68" i="352"/>
  <c r="H122"/>
  <c r="K122"/>
  <c r="J102" i="350"/>
  <c r="B48" i="349"/>
  <c r="H48"/>
  <c r="G84" i="352"/>
  <c r="G73"/>
  <c r="J65"/>
  <c r="G65"/>
  <c r="G56"/>
  <c r="G48"/>
  <c r="K110"/>
  <c r="D108"/>
  <c r="K109"/>
  <c r="K107"/>
  <c r="K106"/>
  <c r="K104"/>
  <c r="K96"/>
  <c r="K92"/>
  <c r="K91"/>
  <c r="D84"/>
  <c r="D73"/>
  <c r="K74"/>
  <c r="K70"/>
  <c r="K67"/>
  <c r="D65"/>
  <c r="C128"/>
  <c r="K64"/>
  <c r="K63"/>
  <c r="D59"/>
  <c r="K60"/>
  <c r="J48"/>
  <c r="G59"/>
  <c r="H48"/>
  <c r="H102"/>
  <c r="K102"/>
  <c r="H93"/>
  <c r="K93"/>
  <c r="H84"/>
  <c r="K84"/>
  <c r="H73"/>
  <c r="K73"/>
  <c r="B128"/>
  <c r="D128"/>
  <c r="K66"/>
  <c r="E43"/>
  <c r="E44"/>
  <c r="G20" i="347"/>
  <c r="K15"/>
  <c r="H20"/>
  <c r="F34"/>
  <c r="K44"/>
  <c r="J9"/>
  <c r="K16"/>
  <c r="K119" i="351"/>
  <c r="K54" i="347"/>
  <c r="D59" i="348"/>
  <c r="K64"/>
  <c r="D112"/>
  <c r="E34" i="349"/>
  <c r="H60"/>
  <c r="K60"/>
  <c r="H68"/>
  <c r="H76"/>
  <c r="K76"/>
  <c r="K77"/>
  <c r="H82"/>
  <c r="K82"/>
  <c r="K74" i="348"/>
  <c r="K103"/>
  <c r="H108"/>
  <c r="K108"/>
  <c r="H119" i="347"/>
  <c r="K119"/>
  <c r="K85" i="348"/>
  <c r="H94" i="349"/>
  <c r="K94"/>
  <c r="D112" i="350"/>
  <c r="E19"/>
  <c r="H19"/>
  <c r="E48" i="349"/>
  <c r="E130"/>
  <c r="K45" i="353"/>
  <c r="K42"/>
  <c r="K39"/>
  <c r="F34"/>
  <c r="G34"/>
  <c r="K43"/>
  <c r="K12"/>
  <c r="K11"/>
  <c r="J124"/>
  <c r="J123"/>
  <c r="J129"/>
  <c r="J130"/>
  <c r="B48"/>
  <c r="H48"/>
  <c r="K48"/>
  <c r="H34"/>
  <c r="D9"/>
  <c r="D20"/>
  <c r="H20"/>
  <c r="K20"/>
  <c r="C34"/>
  <c r="C48"/>
  <c r="D52"/>
  <c r="K65"/>
  <c r="K72"/>
  <c r="K81"/>
  <c r="K111"/>
  <c r="G20"/>
  <c r="G52"/>
  <c r="E129"/>
  <c r="G129"/>
  <c r="H103"/>
  <c r="B129"/>
  <c r="K42" i="354"/>
  <c r="K14"/>
  <c r="K10"/>
  <c r="K17"/>
  <c r="K18"/>
  <c r="K21"/>
  <c r="J9"/>
  <c r="K9"/>
  <c r="G20"/>
  <c r="J20"/>
  <c r="K61"/>
  <c r="K98"/>
  <c r="E128"/>
  <c r="H20"/>
  <c r="E43"/>
  <c r="E44"/>
  <c r="B34"/>
  <c r="H34"/>
  <c r="I129" i="353"/>
  <c r="I130"/>
  <c r="J109"/>
  <c r="K109"/>
  <c r="J68"/>
  <c r="K68"/>
  <c r="J63"/>
  <c r="C129"/>
  <c r="J52"/>
  <c r="F128" i="354"/>
  <c r="J108"/>
  <c r="J65"/>
  <c r="J59"/>
  <c r="C128"/>
  <c r="D48"/>
  <c r="K57" i="348"/>
  <c r="H56"/>
  <c r="K56"/>
  <c r="H65"/>
  <c r="K66"/>
  <c r="E43" i="350"/>
  <c r="J34" i="348"/>
  <c r="C128"/>
  <c r="D9" i="349"/>
  <c r="H52" i="347"/>
  <c r="I129"/>
  <c r="I130"/>
  <c r="G68"/>
  <c r="B34" i="348"/>
  <c r="D34"/>
  <c r="K32"/>
  <c r="F128"/>
  <c r="H48"/>
  <c r="J59"/>
  <c r="K91"/>
  <c r="J97"/>
  <c r="J102"/>
  <c r="G20"/>
  <c r="H59"/>
  <c r="K60"/>
  <c r="C129" i="347"/>
  <c r="E129"/>
  <c r="G129"/>
  <c r="D20"/>
  <c r="H93" i="348"/>
  <c r="H97"/>
  <c r="K97"/>
  <c r="G34" i="351"/>
  <c r="B34" i="268"/>
  <c r="D34"/>
  <c r="D95"/>
  <c r="B34" i="347"/>
  <c r="J68"/>
  <c r="J82"/>
  <c r="K107"/>
  <c r="B128" i="348"/>
  <c r="D128"/>
  <c r="K63"/>
  <c r="K109"/>
  <c r="J124" i="349"/>
  <c r="J123"/>
  <c r="G123"/>
  <c r="K95" i="347"/>
  <c r="K56"/>
  <c r="K69"/>
  <c r="G113"/>
  <c r="I128" i="348"/>
  <c r="K53"/>
  <c r="J65"/>
  <c r="K65"/>
  <c r="J93"/>
  <c r="H97" i="350"/>
  <c r="K97"/>
  <c r="J108"/>
  <c r="K108"/>
  <c r="H60" i="351"/>
  <c r="K60"/>
  <c r="K120"/>
  <c r="K54" i="353"/>
  <c r="K78"/>
  <c r="K96"/>
  <c r="H113"/>
  <c r="K113"/>
  <c r="H59" i="354"/>
  <c r="K59"/>
  <c r="H63" i="353"/>
  <c r="K63"/>
  <c r="H112" i="354"/>
  <c r="K112"/>
  <c r="D20" i="352"/>
  <c r="K92" i="353"/>
  <c r="H98"/>
  <c r="K98"/>
  <c r="H65" i="354"/>
  <c r="K65"/>
  <c r="H73"/>
  <c r="K73"/>
  <c r="H93"/>
  <c r="K93"/>
  <c r="H118"/>
  <c r="K118"/>
  <c r="H124"/>
  <c r="K124"/>
  <c r="J84" i="350"/>
  <c r="J118"/>
  <c r="K118"/>
  <c r="K54" i="351"/>
  <c r="J82" i="353"/>
  <c r="B128" i="354"/>
  <c r="D128"/>
  <c r="B43" i="348"/>
  <c r="B44"/>
  <c r="H44"/>
  <c r="K48"/>
  <c r="E34" i="356"/>
  <c r="K17"/>
  <c r="K16"/>
  <c r="H9"/>
  <c r="G9"/>
  <c r="K43"/>
  <c r="K21"/>
  <c r="K14"/>
  <c r="K10"/>
  <c r="K18"/>
  <c r="K41"/>
  <c r="K36"/>
  <c r="K29"/>
  <c r="K28"/>
  <c r="K26"/>
  <c r="K25"/>
  <c r="K22"/>
  <c r="K13"/>
  <c r="K11"/>
  <c r="B34"/>
  <c r="B48"/>
  <c r="D9"/>
  <c r="H63"/>
  <c r="H77"/>
  <c r="J88"/>
  <c r="K88"/>
  <c r="H101"/>
  <c r="K101"/>
  <c r="K127"/>
  <c r="B132"/>
  <c r="F132"/>
  <c r="J9"/>
  <c r="K9"/>
  <c r="J20"/>
  <c r="K20"/>
  <c r="H52"/>
  <c r="K52"/>
  <c r="H97"/>
  <c r="K97"/>
  <c r="H106"/>
  <c r="K106"/>
  <c r="J112"/>
  <c r="H128"/>
  <c r="K128"/>
  <c r="K47" i="355"/>
  <c r="K42"/>
  <c r="K41"/>
  <c r="G20"/>
  <c r="D20"/>
  <c r="H20"/>
  <c r="K20"/>
  <c r="C35"/>
  <c r="C50"/>
  <c r="H35"/>
  <c r="B50"/>
  <c r="B132"/>
  <c r="H132"/>
  <c r="J54"/>
  <c r="J131"/>
  <c r="J132"/>
  <c r="J9"/>
  <c r="K9"/>
  <c r="J20"/>
  <c r="F35"/>
  <c r="G35"/>
  <c r="H100"/>
  <c r="K100"/>
  <c r="E131"/>
  <c r="E132"/>
  <c r="D115"/>
  <c r="H62"/>
  <c r="K62"/>
  <c r="H65"/>
  <c r="K65"/>
  <c r="H70"/>
  <c r="K70"/>
  <c r="H78"/>
  <c r="K78"/>
  <c r="H84"/>
  <c r="K84"/>
  <c r="F50"/>
  <c r="F132"/>
  <c r="K42" i="356"/>
  <c r="H54" i="355"/>
  <c r="K54"/>
  <c r="K59"/>
  <c r="B129" i="351"/>
  <c r="J125"/>
  <c r="H125" i="355"/>
  <c r="K125"/>
  <c r="G125"/>
  <c r="J126"/>
  <c r="J125"/>
  <c r="K55"/>
  <c r="K56"/>
  <c r="H105"/>
  <c r="K105"/>
  <c r="H111"/>
  <c r="K111"/>
  <c r="D125" i="351"/>
  <c r="J124"/>
  <c r="J123"/>
  <c r="G123"/>
  <c r="G65" i="350"/>
  <c r="F128"/>
  <c r="H76" i="351"/>
  <c r="H129"/>
  <c r="K76"/>
  <c r="K78"/>
  <c r="K81" i="352"/>
  <c r="H79"/>
  <c r="K79"/>
  <c r="J9" i="353"/>
  <c r="K9"/>
  <c r="G9"/>
  <c r="K61"/>
  <c r="H60"/>
  <c r="K60"/>
  <c r="K66" i="355"/>
  <c r="J65"/>
  <c r="J85" i="349"/>
  <c r="K85"/>
  <c r="F43" i="348"/>
  <c r="F44"/>
  <c r="H68" i="347"/>
  <c r="K68"/>
  <c r="H9"/>
  <c r="K9"/>
  <c r="F129"/>
  <c r="D63"/>
  <c r="K81"/>
  <c r="H82"/>
  <c r="K82"/>
  <c r="K102"/>
  <c r="K10" i="348"/>
  <c r="K24"/>
  <c r="K72"/>
  <c r="D9" i="350"/>
  <c r="K10"/>
  <c r="K17"/>
  <c r="K22"/>
  <c r="C129" i="351"/>
  <c r="D129"/>
  <c r="K16" i="352"/>
  <c r="K28" i="353"/>
  <c r="K85"/>
  <c r="K66" i="354"/>
  <c r="J118"/>
  <c r="G122"/>
  <c r="G52" i="356"/>
  <c r="H93" i="350"/>
  <c r="K93"/>
  <c r="K95"/>
  <c r="F131" i="355"/>
  <c r="G131"/>
  <c r="G62"/>
  <c r="D52" i="356"/>
  <c r="C132"/>
  <c r="D132"/>
  <c r="E132"/>
  <c r="G132"/>
  <c r="G60"/>
  <c r="J84" i="354"/>
  <c r="J103" i="353"/>
  <c r="B43" i="354"/>
  <c r="F48" i="353"/>
  <c r="G48"/>
  <c r="J34"/>
  <c r="K34"/>
  <c r="K60" i="350"/>
  <c r="K104" i="351"/>
  <c r="H20"/>
  <c r="K20"/>
  <c r="E128" i="350"/>
  <c r="G128"/>
  <c r="J63" i="351"/>
  <c r="K63"/>
  <c r="K95" i="349"/>
  <c r="B129"/>
  <c r="D129"/>
  <c r="K110" i="347"/>
  <c r="K41" i="348"/>
  <c r="E128"/>
  <c r="G128"/>
  <c r="K18" i="350"/>
  <c r="H48"/>
  <c r="J105" i="355"/>
  <c r="K81" i="350"/>
  <c r="H79"/>
  <c r="K79"/>
  <c r="H52" i="353"/>
  <c r="K56"/>
  <c r="K128"/>
  <c r="H125"/>
  <c r="K125"/>
  <c r="H73" i="348"/>
  <c r="H112" i="352"/>
  <c r="K112"/>
  <c r="F34" i="349"/>
  <c r="G34"/>
  <c r="K26" i="348"/>
  <c r="K38"/>
  <c r="H112"/>
  <c r="K112"/>
  <c r="G76" i="347"/>
  <c r="J9" i="349"/>
  <c r="K9"/>
  <c r="K11"/>
  <c r="I129"/>
  <c r="I130"/>
  <c r="D94"/>
  <c r="K14" i="350"/>
  <c r="B128"/>
  <c r="D128"/>
  <c r="D102"/>
  <c r="C34"/>
  <c r="D34"/>
  <c r="B34" i="351"/>
  <c r="H34"/>
  <c r="F129"/>
  <c r="G60"/>
  <c r="J68"/>
  <c r="K68"/>
  <c r="K18" i="352"/>
  <c r="G85" i="353"/>
  <c r="D119"/>
  <c r="H119"/>
  <c r="K119"/>
  <c r="H123"/>
  <c r="K123"/>
  <c r="J52" i="356"/>
  <c r="K55" i="354"/>
  <c r="H48"/>
  <c r="H102"/>
  <c r="K102"/>
  <c r="K105"/>
  <c r="K109"/>
  <c r="H108"/>
  <c r="K108"/>
  <c r="K122" i="355"/>
  <c r="H121"/>
  <c r="K121"/>
  <c r="H122" i="356"/>
  <c r="K122"/>
  <c r="J70" i="355"/>
  <c r="K93" i="356"/>
  <c r="H65" i="352"/>
  <c r="K65"/>
  <c r="K88" i="355"/>
  <c r="H83" i="356"/>
  <c r="K83"/>
  <c r="H84" i="354"/>
  <c r="K84"/>
  <c r="K48"/>
  <c r="B48" i="351"/>
  <c r="H48"/>
  <c r="B130" i="349"/>
  <c r="H130"/>
  <c r="K15" i="356"/>
  <c r="D20"/>
  <c r="K53"/>
  <c r="D60"/>
  <c r="G63"/>
  <c r="K67"/>
  <c r="D97"/>
  <c r="G97"/>
  <c r="K100"/>
  <c r="K107"/>
  <c r="D122"/>
  <c r="J122"/>
  <c r="G126"/>
  <c r="J127"/>
  <c r="J126"/>
  <c r="F34"/>
  <c r="G34"/>
  <c r="K24"/>
  <c r="K32"/>
  <c r="K90"/>
  <c r="H112"/>
  <c r="K112"/>
  <c r="H116"/>
  <c r="K116"/>
  <c r="H20"/>
  <c r="C34"/>
  <c r="D34"/>
  <c r="G20"/>
  <c r="I131" i="355"/>
  <c r="I132"/>
  <c r="J111"/>
  <c r="K97"/>
  <c r="J87"/>
  <c r="K87"/>
  <c r="C131"/>
  <c r="D131"/>
  <c r="J78"/>
  <c r="K79"/>
  <c r="I132" i="356"/>
  <c r="J106"/>
  <c r="J97"/>
  <c r="J77"/>
  <c r="K77"/>
  <c r="J69"/>
  <c r="K63"/>
  <c r="E131" i="357"/>
  <c r="E132"/>
  <c r="G65"/>
  <c r="J65"/>
  <c r="F131"/>
  <c r="G62"/>
  <c r="D105"/>
  <c r="C131"/>
  <c r="D121"/>
  <c r="K124"/>
  <c r="H111"/>
  <c r="K110"/>
  <c r="K109"/>
  <c r="K108"/>
  <c r="K107"/>
  <c r="K106"/>
  <c r="D96"/>
  <c r="J96"/>
  <c r="D87"/>
  <c r="D70"/>
  <c r="J70"/>
  <c r="K70"/>
  <c r="B131"/>
  <c r="K66"/>
  <c r="K56"/>
  <c r="K55"/>
  <c r="D9"/>
  <c r="D20"/>
  <c r="H20"/>
  <c r="C35"/>
  <c r="C50"/>
  <c r="D54"/>
  <c r="K67"/>
  <c r="K74"/>
  <c r="K83"/>
  <c r="J87"/>
  <c r="K87"/>
  <c r="H105"/>
  <c r="K105"/>
  <c r="D115"/>
  <c r="G20"/>
  <c r="G54"/>
  <c r="G131"/>
  <c r="K47"/>
  <c r="J20"/>
  <c r="K20"/>
  <c r="F35"/>
  <c r="G35"/>
  <c r="J9"/>
  <c r="K9"/>
  <c r="G9"/>
  <c r="K21"/>
  <c r="E48" i="356"/>
  <c r="D129" i="353"/>
  <c r="B130"/>
  <c r="G50" i="355"/>
  <c r="H43" i="354"/>
  <c r="B44"/>
  <c r="H44"/>
  <c r="K84" i="350"/>
  <c r="B48" i="347"/>
  <c r="B130"/>
  <c r="D34"/>
  <c r="K52" i="353"/>
  <c r="H34" i="356"/>
  <c r="K20" i="354"/>
  <c r="C43" i="350"/>
  <c r="C44"/>
  <c r="E130" i="351"/>
  <c r="D52" i="347"/>
  <c r="J123" i="354"/>
  <c r="J122"/>
  <c r="J128"/>
  <c r="K69" i="349"/>
  <c r="J68"/>
  <c r="K68"/>
  <c r="D113" i="347"/>
  <c r="J123" i="352"/>
  <c r="J122"/>
  <c r="J128"/>
  <c r="G125" i="357"/>
  <c r="J126"/>
  <c r="J125"/>
  <c r="K56" i="349"/>
  <c r="K77" i="353"/>
  <c r="H82"/>
  <c r="K82"/>
  <c r="K86"/>
  <c r="K110"/>
  <c r="K64" i="356"/>
  <c r="K71" i="353"/>
  <c r="K99" i="354"/>
  <c r="C34"/>
  <c r="C43"/>
  <c r="J78" i="357"/>
  <c r="K78"/>
  <c r="H121"/>
  <c r="K121"/>
  <c r="J109" i="349"/>
  <c r="K109"/>
  <c r="J52" i="351"/>
  <c r="J35" i="357"/>
  <c r="K52" i="351"/>
  <c r="D34" i="354"/>
  <c r="K47" i="358"/>
  <c r="K45"/>
  <c r="K42"/>
  <c r="J20"/>
  <c r="K20"/>
  <c r="K24"/>
  <c r="J9"/>
  <c r="F35"/>
  <c r="F50"/>
  <c r="D9"/>
  <c r="D20"/>
  <c r="H100"/>
  <c r="K100"/>
  <c r="E131"/>
  <c r="G131"/>
  <c r="C35"/>
  <c r="C50"/>
  <c r="H54"/>
  <c r="K54"/>
  <c r="D115"/>
  <c r="H62"/>
  <c r="H65"/>
  <c r="H70"/>
  <c r="H78"/>
  <c r="H84"/>
  <c r="K84"/>
  <c r="K73" i="348"/>
  <c r="K20" i="349"/>
  <c r="E43" i="348"/>
  <c r="G43"/>
  <c r="H34"/>
  <c r="K60" i="347"/>
  <c r="J43" i="348"/>
  <c r="D43"/>
  <c r="C44"/>
  <c r="D34" i="353"/>
  <c r="H103" i="347"/>
  <c r="K103"/>
  <c r="D103" i="349"/>
  <c r="K111"/>
  <c r="K96" i="355"/>
  <c r="D131" i="357"/>
  <c r="F48" i="347"/>
  <c r="F130"/>
  <c r="H102" i="348"/>
  <c r="K102"/>
  <c r="K84" i="349"/>
  <c r="J34" i="350"/>
  <c r="K48"/>
  <c r="D35" i="355"/>
  <c r="H98" i="349"/>
  <c r="K98"/>
  <c r="K98" i="355"/>
  <c r="G115"/>
  <c r="H69" i="356"/>
  <c r="K69"/>
  <c r="H132"/>
  <c r="K58" i="357"/>
  <c r="H96"/>
  <c r="K96"/>
  <c r="K103"/>
  <c r="F131" i="358"/>
  <c r="H105"/>
  <c r="H125"/>
  <c r="K125"/>
  <c r="H125" i="357"/>
  <c r="K125"/>
  <c r="J70" i="358"/>
  <c r="K70"/>
  <c r="H111"/>
  <c r="H79" i="354"/>
  <c r="K79"/>
  <c r="H84" i="357"/>
  <c r="K84"/>
  <c r="H9" i="358"/>
  <c r="K9"/>
  <c r="J103" i="351"/>
  <c r="K103"/>
  <c r="E44" i="348"/>
  <c r="H9" i="359"/>
  <c r="K9"/>
  <c r="K47"/>
  <c r="K46"/>
  <c r="K28"/>
  <c r="K24"/>
  <c r="H20"/>
  <c r="K11"/>
  <c r="F34"/>
  <c r="J34"/>
  <c r="K34"/>
  <c r="J9"/>
  <c r="K14"/>
  <c r="K21"/>
  <c r="K45"/>
  <c r="K29"/>
  <c r="K17"/>
  <c r="K18"/>
  <c r="K41"/>
  <c r="K42"/>
  <c r="K43"/>
  <c r="K36"/>
  <c r="K44"/>
  <c r="J20"/>
  <c r="K20"/>
  <c r="K22"/>
  <c r="K25"/>
  <c r="C34"/>
  <c r="D20"/>
  <c r="K26"/>
  <c r="E34"/>
  <c r="E48"/>
  <c r="H48"/>
  <c r="G9"/>
  <c r="K13"/>
  <c r="D9"/>
  <c r="K15"/>
  <c r="B34"/>
  <c r="B48"/>
  <c r="K10"/>
  <c r="K16"/>
  <c r="J127"/>
  <c r="J126"/>
  <c r="J52"/>
  <c r="H69"/>
  <c r="K70"/>
  <c r="H112"/>
  <c r="D116"/>
  <c r="B132"/>
  <c r="D132"/>
  <c r="G20"/>
  <c r="H52"/>
  <c r="K52"/>
  <c r="E132"/>
  <c r="G132"/>
  <c r="H83"/>
  <c r="K83"/>
  <c r="H88"/>
  <c r="H122"/>
  <c r="K122"/>
  <c r="E50" i="358"/>
  <c r="K14"/>
  <c r="G9"/>
  <c r="G34" i="359"/>
  <c r="H34"/>
  <c r="C130" i="353"/>
  <c r="D48"/>
  <c r="J48"/>
  <c r="K98" i="347"/>
  <c r="H129"/>
  <c r="J124"/>
  <c r="J123"/>
  <c r="G123"/>
  <c r="G48" i="351"/>
  <c r="F130"/>
  <c r="K52" i="347"/>
  <c r="J123" i="348"/>
  <c r="J122"/>
  <c r="G122"/>
  <c r="K79"/>
  <c r="H128"/>
  <c r="H48" i="356"/>
  <c r="H128" i="350"/>
  <c r="H50" i="355"/>
  <c r="J34" i="347"/>
  <c r="J34" i="356"/>
  <c r="K34"/>
  <c r="K48" i="352"/>
  <c r="D34" i="349"/>
  <c r="K65" i="357"/>
  <c r="B45" i="268"/>
  <c r="B46"/>
  <c r="E44" i="350"/>
  <c r="D34" i="359"/>
  <c r="H43" i="348"/>
  <c r="D34" i="351"/>
  <c r="F48" i="349"/>
  <c r="F130"/>
  <c r="J126" i="358"/>
  <c r="J125"/>
  <c r="H9" i="350"/>
  <c r="K9"/>
  <c r="H9" i="351"/>
  <c r="K9"/>
  <c r="K63" i="357"/>
  <c r="J54" i="358"/>
  <c r="J87"/>
  <c r="K87"/>
  <c r="H96"/>
  <c r="K96"/>
  <c r="K61" i="351"/>
  <c r="H121" i="358"/>
  <c r="H63" i="359"/>
  <c r="K63"/>
  <c r="H127" i="355"/>
  <c r="K127"/>
  <c r="K101" i="357"/>
  <c r="H97" i="359"/>
  <c r="H128"/>
  <c r="K128"/>
  <c r="G48" i="349"/>
  <c r="E132" i="358"/>
  <c r="H131"/>
  <c r="B131"/>
  <c r="I131"/>
  <c r="I132"/>
  <c r="J65"/>
  <c r="K65"/>
  <c r="J121"/>
  <c r="K121"/>
  <c r="J111"/>
  <c r="K111"/>
  <c r="J105"/>
  <c r="K105"/>
  <c r="K97"/>
  <c r="C131"/>
  <c r="D131"/>
  <c r="H35" i="361"/>
  <c r="G50"/>
  <c r="B131"/>
  <c r="C35"/>
  <c r="C50"/>
  <c r="E50"/>
  <c r="I54"/>
  <c r="I131"/>
  <c r="I100"/>
  <c r="L100"/>
  <c r="I111"/>
  <c r="I121"/>
  <c r="F131"/>
  <c r="F132"/>
  <c r="E115"/>
  <c r="K35"/>
  <c r="L35"/>
  <c r="L55" i="362"/>
  <c r="I65"/>
  <c r="L65"/>
  <c r="H54"/>
  <c r="I78"/>
  <c r="H87"/>
  <c r="D111"/>
  <c r="L112"/>
  <c r="L122"/>
  <c r="L43"/>
  <c r="C131"/>
  <c r="D131"/>
  <c r="L58"/>
  <c r="D84"/>
  <c r="K87"/>
  <c r="L87"/>
  <c r="I115"/>
  <c r="L115"/>
  <c r="K96"/>
  <c r="L106"/>
  <c r="L107"/>
  <c r="L124"/>
  <c r="K126"/>
  <c r="K125"/>
  <c r="B50"/>
  <c r="I35"/>
  <c r="L70"/>
  <c r="F50"/>
  <c r="H50"/>
  <c r="B131"/>
  <c r="B132"/>
  <c r="I132"/>
  <c r="C35"/>
  <c r="C50"/>
  <c r="I54"/>
  <c r="K65"/>
  <c r="K131"/>
  <c r="K84"/>
  <c r="L84"/>
  <c r="I100"/>
  <c r="L100"/>
  <c r="I111"/>
  <c r="L111"/>
  <c r="I121"/>
  <c r="L121"/>
  <c r="E131"/>
  <c r="E132"/>
  <c r="K9"/>
  <c r="K20"/>
  <c r="L67"/>
  <c r="L74"/>
  <c r="L83"/>
  <c r="D115"/>
  <c r="K54"/>
  <c r="K121"/>
  <c r="D35" i="361"/>
  <c r="E35"/>
  <c r="I50" i="362"/>
  <c r="F132"/>
  <c r="L54"/>
  <c r="H9"/>
  <c r="L40" i="361"/>
  <c r="E84"/>
  <c r="L86"/>
  <c r="K87"/>
  <c r="L96"/>
  <c r="L42"/>
  <c r="L46"/>
  <c r="C131"/>
  <c r="K54"/>
  <c r="L54"/>
  <c r="L60"/>
  <c r="L108"/>
  <c r="L109"/>
  <c r="L110"/>
  <c r="E131"/>
  <c r="J131"/>
  <c r="J132"/>
  <c r="L44"/>
  <c r="G131"/>
  <c r="G132"/>
  <c r="H70"/>
  <c r="L78"/>
  <c r="L87"/>
  <c r="K100"/>
  <c r="E111"/>
  <c r="K121"/>
  <c r="L37"/>
  <c r="L41"/>
  <c r="L45"/>
  <c r="L47"/>
  <c r="H54"/>
  <c r="L59"/>
  <c r="K65"/>
  <c r="K105"/>
  <c r="I105"/>
  <c r="L105"/>
  <c r="I115"/>
  <c r="L115"/>
  <c r="E121"/>
  <c r="L121"/>
  <c r="L38"/>
  <c r="L56"/>
  <c r="I70"/>
  <c r="L70"/>
  <c r="K70"/>
  <c r="H78"/>
  <c r="L84"/>
  <c r="H87"/>
  <c r="L97"/>
  <c r="K111"/>
  <c r="L111"/>
  <c r="K126"/>
  <c r="K125"/>
  <c r="K131"/>
  <c r="K132"/>
  <c r="H125"/>
  <c r="L71"/>
  <c r="L88"/>
  <c r="I65"/>
  <c r="L79"/>
  <c r="B50"/>
  <c r="B132"/>
  <c r="I132"/>
  <c r="I35"/>
  <c r="I20"/>
  <c r="L20"/>
  <c r="E20"/>
  <c r="L65"/>
  <c r="K41" i="363"/>
  <c r="K40"/>
  <c r="F35"/>
  <c r="G35"/>
  <c r="K17"/>
  <c r="K16"/>
  <c r="G9"/>
  <c r="K47"/>
  <c r="K37"/>
  <c r="K29"/>
  <c r="K28"/>
  <c r="K21"/>
  <c r="K18"/>
  <c r="K15"/>
  <c r="K14"/>
  <c r="K10"/>
  <c r="C35"/>
  <c r="J35"/>
  <c r="K35"/>
  <c r="J126"/>
  <c r="J125"/>
  <c r="J9"/>
  <c r="K9"/>
  <c r="G20"/>
  <c r="J20"/>
  <c r="K20"/>
  <c r="B35"/>
  <c r="B50"/>
  <c r="B132"/>
  <c r="G54"/>
  <c r="K56"/>
  <c r="K67"/>
  <c r="K74"/>
  <c r="K83"/>
  <c r="K101"/>
  <c r="K113"/>
  <c r="B131"/>
  <c r="D131"/>
  <c r="D20"/>
  <c r="F50"/>
  <c r="G50"/>
  <c r="H35"/>
  <c r="E34" i="364"/>
  <c r="E49"/>
  <c r="H9"/>
  <c r="K45"/>
  <c r="K43"/>
  <c r="K41"/>
  <c r="K36"/>
  <c r="K29"/>
  <c r="K26"/>
  <c r="K24"/>
  <c r="K22"/>
  <c r="K13"/>
  <c r="K11"/>
  <c r="D9"/>
  <c r="B34"/>
  <c r="B49"/>
  <c r="K42"/>
  <c r="K17"/>
  <c r="G9"/>
  <c r="K10"/>
  <c r="F34"/>
  <c r="G34"/>
  <c r="F49"/>
  <c r="G49"/>
  <c r="K46"/>
  <c r="K44"/>
  <c r="K15"/>
  <c r="K21"/>
  <c r="K14"/>
  <c r="K16"/>
  <c r="K18"/>
  <c r="K32"/>
  <c r="K78"/>
  <c r="J128"/>
  <c r="J127"/>
  <c r="J9"/>
  <c r="K9"/>
  <c r="G20"/>
  <c r="D53"/>
  <c r="K66"/>
  <c r="K80"/>
  <c r="K94"/>
  <c r="K103"/>
  <c r="E133"/>
  <c r="G133"/>
  <c r="H20"/>
  <c r="D20"/>
  <c r="C34"/>
  <c r="C49"/>
  <c r="J20"/>
  <c r="E131" i="363"/>
  <c r="E132"/>
  <c r="H54"/>
  <c r="J87"/>
  <c r="K87"/>
  <c r="J70"/>
  <c r="J131"/>
  <c r="F131"/>
  <c r="J105"/>
  <c r="J96"/>
  <c r="K96"/>
  <c r="K94"/>
  <c r="C131"/>
  <c r="K54"/>
  <c r="K50" i="361"/>
  <c r="L50"/>
  <c r="C132"/>
  <c r="C132" i="355"/>
  <c r="D50"/>
  <c r="J50"/>
  <c r="G50" i="358"/>
  <c r="F132"/>
  <c r="C132" i="357"/>
  <c r="H50" i="363"/>
  <c r="F43" i="350"/>
  <c r="G34"/>
  <c r="B43"/>
  <c r="D43"/>
  <c r="H34"/>
  <c r="K34"/>
  <c r="B43" i="352"/>
  <c r="H34"/>
  <c r="D35" i="363"/>
  <c r="C50"/>
  <c r="J50"/>
  <c r="H131" i="362"/>
  <c r="H50" i="361"/>
  <c r="H131"/>
  <c r="F132" i="363"/>
  <c r="G131"/>
  <c r="I50" i="361"/>
  <c r="C48" i="359"/>
  <c r="G35" i="358"/>
  <c r="J35"/>
  <c r="C48" i="356"/>
  <c r="D48"/>
  <c r="F48"/>
  <c r="G48"/>
  <c r="F130" i="353"/>
  <c r="J35" i="355"/>
  <c r="K35"/>
  <c r="K59" i="348"/>
  <c r="K34"/>
  <c r="K76" i="353"/>
  <c r="J132" i="356"/>
  <c r="K132"/>
  <c r="H131" i="357"/>
  <c r="J43" i="350"/>
  <c r="K43"/>
  <c r="F50" i="357"/>
  <c r="J50"/>
  <c r="J34" i="349"/>
  <c r="K103" i="353"/>
  <c r="H128" i="352"/>
  <c r="K128"/>
  <c r="G129" i="351"/>
  <c r="J129" i="349"/>
  <c r="E130" i="353"/>
  <c r="H130"/>
  <c r="G122" i="350"/>
  <c r="J123"/>
  <c r="J122"/>
  <c r="J128"/>
  <c r="H34" i="364"/>
  <c r="H131" i="355"/>
  <c r="K131"/>
  <c r="K93" i="348"/>
  <c r="G128" i="354"/>
  <c r="K116" i="350"/>
  <c r="G87" i="355"/>
  <c r="I131" i="357"/>
  <c r="I132"/>
  <c r="L105" i="362"/>
  <c r="H35"/>
  <c r="K63" i="355"/>
  <c r="K130" i="357"/>
  <c r="B35" i="358"/>
  <c r="B50"/>
  <c r="D35"/>
  <c r="J62"/>
  <c r="K62"/>
  <c r="J78"/>
  <c r="J131"/>
  <c r="K131"/>
  <c r="H77" i="359"/>
  <c r="K77"/>
  <c r="H20" i="361"/>
  <c r="K62"/>
  <c r="L83"/>
  <c r="I9" i="362"/>
  <c r="L9"/>
  <c r="I96"/>
  <c r="I131"/>
  <c r="L131"/>
  <c r="L96"/>
  <c r="K79" i="363"/>
  <c r="H105"/>
  <c r="K105"/>
  <c r="G115"/>
  <c r="H121"/>
  <c r="K121"/>
  <c r="H127"/>
  <c r="K127"/>
  <c r="H53" i="364"/>
  <c r="D61"/>
  <c r="K65"/>
  <c r="J70"/>
  <c r="K70"/>
  <c r="K90"/>
  <c r="H107"/>
  <c r="D52" i="359"/>
  <c r="J112"/>
  <c r="K78" i="362"/>
  <c r="L78"/>
  <c r="L126"/>
  <c r="H20"/>
  <c r="K66" i="363"/>
  <c r="H70"/>
  <c r="K70"/>
  <c r="H117" i="364"/>
  <c r="K117"/>
  <c r="I20" i="362"/>
  <c r="L20"/>
  <c r="K99" i="364"/>
  <c r="K104"/>
  <c r="J107"/>
  <c r="H123"/>
  <c r="K123"/>
  <c r="D50" i="363"/>
  <c r="C132"/>
  <c r="L62" i="361"/>
  <c r="J48" i="356"/>
  <c r="K48"/>
  <c r="I48"/>
  <c r="F44" i="350"/>
  <c r="G43"/>
  <c r="K53" i="364"/>
  <c r="F132" i="357"/>
  <c r="D48" i="359"/>
  <c r="K107" i="364"/>
  <c r="J133"/>
  <c r="K112" i="359"/>
  <c r="B44" i="350"/>
  <c r="H44"/>
  <c r="H43"/>
  <c r="K50" i="355"/>
  <c r="B44" i="352"/>
  <c r="H44"/>
  <c r="H43"/>
  <c r="H35" i="358"/>
  <c r="K35"/>
  <c r="K44" i="365"/>
  <c r="K41"/>
  <c r="K40"/>
  <c r="K17"/>
  <c r="K16"/>
  <c r="E35"/>
  <c r="E50"/>
  <c r="G9"/>
  <c r="F35"/>
  <c r="G35"/>
  <c r="K47"/>
  <c r="K37"/>
  <c r="K29"/>
  <c r="K28"/>
  <c r="K24"/>
  <c r="K21"/>
  <c r="K18"/>
  <c r="K15"/>
  <c r="K14"/>
  <c r="K10"/>
  <c r="C35"/>
  <c r="C50"/>
  <c r="J126"/>
  <c r="J125"/>
  <c r="J9"/>
  <c r="K9"/>
  <c r="G20"/>
  <c r="J20"/>
  <c r="K20"/>
  <c r="B35"/>
  <c r="B50"/>
  <c r="G54"/>
  <c r="K56"/>
  <c r="K67"/>
  <c r="K74"/>
  <c r="K83"/>
  <c r="K101"/>
  <c r="K113"/>
  <c r="B131"/>
  <c r="B132"/>
  <c r="D20"/>
  <c r="J35"/>
  <c r="D35"/>
  <c r="K28" i="364"/>
  <c r="K20"/>
  <c r="D50" i="365"/>
  <c r="C130" i="351"/>
  <c r="D48"/>
  <c r="J48"/>
  <c r="J129"/>
  <c r="K50" i="362"/>
  <c r="D50"/>
  <c r="C132"/>
  <c r="C132" i="358"/>
  <c r="D50"/>
  <c r="J50"/>
  <c r="C130" i="347"/>
  <c r="D48"/>
  <c r="J48"/>
  <c r="K129" i="351"/>
  <c r="C46" i="268"/>
  <c r="D125"/>
  <c r="H50" i="365"/>
  <c r="B132" i="358"/>
  <c r="H132"/>
  <c r="H50"/>
  <c r="K128" i="350"/>
  <c r="J44"/>
  <c r="K50" i="363"/>
  <c r="J132"/>
  <c r="D49" i="364"/>
  <c r="I49"/>
  <c r="J48" i="349"/>
  <c r="D48"/>
  <c r="C130"/>
  <c r="G34" i="347"/>
  <c r="E48"/>
  <c r="H34"/>
  <c r="K34"/>
  <c r="K97" i="359"/>
  <c r="I48"/>
  <c r="H49" i="364"/>
  <c r="L131" i="361"/>
  <c r="H35" i="365"/>
  <c r="K35"/>
  <c r="F50"/>
  <c r="G50" i="357"/>
  <c r="D34" i="364"/>
  <c r="J34"/>
  <c r="K34"/>
  <c r="D35" i="362"/>
  <c r="K35"/>
  <c r="L35"/>
  <c r="G48" i="347"/>
  <c r="K43" i="348"/>
  <c r="D45" i="268"/>
  <c r="D46"/>
  <c r="H129" i="353"/>
  <c r="K129"/>
  <c r="F48" i="359"/>
  <c r="B130" i="351"/>
  <c r="H130"/>
  <c r="J34"/>
  <c r="K34"/>
  <c r="K57" i="347"/>
  <c r="K76"/>
  <c r="K78" i="358"/>
  <c r="K9" i="348"/>
  <c r="K84"/>
  <c r="J118"/>
  <c r="J128"/>
  <c r="K128"/>
  <c r="H52" i="349"/>
  <c r="K16" i="357"/>
  <c r="L9" i="361"/>
  <c r="K98" i="364"/>
  <c r="K101" i="347"/>
  <c r="K94" i="354"/>
  <c r="H97"/>
  <c r="K97"/>
  <c r="J109" i="347"/>
  <c r="B35" i="357"/>
  <c r="K65" i="363"/>
  <c r="K84"/>
  <c r="K80" i="357"/>
  <c r="J88" i="359"/>
  <c r="K88"/>
  <c r="J97"/>
  <c r="H106"/>
  <c r="K106"/>
  <c r="K107"/>
  <c r="L80" i="361"/>
  <c r="L71" i="362"/>
  <c r="L73"/>
  <c r="J105" i="365"/>
  <c r="K105"/>
  <c r="H78" i="363"/>
  <c r="K72" i="364"/>
  <c r="H89"/>
  <c r="C131" i="365"/>
  <c r="C132"/>
  <c r="K55"/>
  <c r="K66"/>
  <c r="H115"/>
  <c r="K115"/>
  <c r="K102" i="357"/>
  <c r="H101" i="359"/>
  <c r="H9" i="361"/>
  <c r="H129" i="364"/>
  <c r="K129"/>
  <c r="J78" i="365"/>
  <c r="K94"/>
  <c r="K102"/>
  <c r="H121"/>
  <c r="H127"/>
  <c r="K127"/>
  <c r="J111" i="357"/>
  <c r="K111"/>
  <c r="J69" i="359"/>
  <c r="K101"/>
  <c r="H132"/>
  <c r="K132"/>
  <c r="G50" i="365"/>
  <c r="L50" i="362"/>
  <c r="K132"/>
  <c r="K121" i="365"/>
  <c r="H133" i="364"/>
  <c r="K133"/>
  <c r="K89"/>
  <c r="K109" i="347"/>
  <c r="J129"/>
  <c r="K129"/>
  <c r="J48" i="359"/>
  <c r="K48"/>
  <c r="G48"/>
  <c r="H48" i="347"/>
  <c r="E130"/>
  <c r="H130"/>
  <c r="K48" i="349"/>
  <c r="J130"/>
  <c r="K118" i="348"/>
  <c r="J44"/>
  <c r="D35" i="357"/>
  <c r="H35"/>
  <c r="K35"/>
  <c r="B50"/>
  <c r="K48" i="351"/>
  <c r="J130"/>
  <c r="K49" i="364"/>
  <c r="K78" i="365"/>
  <c r="K78" i="363"/>
  <c r="H131"/>
  <c r="K48" i="347"/>
  <c r="J131" i="357"/>
  <c r="K52" i="349"/>
  <c r="H129"/>
  <c r="K129"/>
  <c r="K69" i="359"/>
  <c r="J132"/>
  <c r="J132" i="358"/>
  <c r="K50"/>
  <c r="H128" i="354"/>
  <c r="K128"/>
  <c r="K131" i="357"/>
  <c r="J132"/>
  <c r="D50"/>
  <c r="B132"/>
  <c r="H132"/>
  <c r="H50"/>
  <c r="K50"/>
  <c r="J130" i="347"/>
  <c r="K131" i="363"/>
  <c r="H132"/>
  <c r="D65" i="365"/>
  <c r="D127"/>
  <c r="D131"/>
  <c r="D54"/>
  <c r="G70"/>
  <c r="K111"/>
  <c r="J131"/>
  <c r="K70"/>
  <c r="E131"/>
  <c r="H54"/>
  <c r="G131"/>
  <c r="E132"/>
  <c r="K54"/>
  <c r="H131"/>
  <c r="K131"/>
  <c r="H132"/>
  <c r="J132"/>
  <c r="G9" i="367"/>
  <c r="H9"/>
  <c r="K9"/>
  <c r="E34"/>
  <c r="E50"/>
  <c r="G50"/>
  <c r="K10"/>
  <c r="D9"/>
  <c r="C34"/>
  <c r="C50"/>
  <c r="K71"/>
  <c r="J9"/>
  <c r="J20"/>
  <c r="H20"/>
  <c r="K20"/>
  <c r="F34"/>
  <c r="H65"/>
  <c r="K65"/>
  <c r="H79"/>
  <c r="K79"/>
  <c r="J90"/>
  <c r="K90"/>
  <c r="H103"/>
  <c r="K103"/>
  <c r="K129"/>
  <c r="B134"/>
  <c r="D134"/>
  <c r="F134"/>
  <c r="G134"/>
  <c r="H54"/>
  <c r="H99"/>
  <c r="K99"/>
  <c r="H108"/>
  <c r="K108"/>
  <c r="J114"/>
  <c r="K114"/>
  <c r="H130"/>
  <c r="K130"/>
  <c r="K48" i="366"/>
  <c r="K42"/>
  <c r="K41"/>
  <c r="K40"/>
  <c r="F35"/>
  <c r="F51"/>
  <c r="J51"/>
  <c r="G9"/>
  <c r="K29"/>
  <c r="K28"/>
  <c r="C35"/>
  <c r="C51"/>
  <c r="H126"/>
  <c r="K126"/>
  <c r="B132"/>
  <c r="F132"/>
  <c r="F133"/>
  <c r="H71"/>
  <c r="K71"/>
  <c r="J9"/>
  <c r="K9"/>
  <c r="J20"/>
  <c r="K20"/>
  <c r="H35"/>
  <c r="H55"/>
  <c r="K55"/>
  <c r="H66"/>
  <c r="K66"/>
  <c r="H101"/>
  <c r="K101"/>
  <c r="D20"/>
  <c r="J34" i="367"/>
  <c r="H134"/>
  <c r="K54"/>
  <c r="G34"/>
  <c r="J134"/>
  <c r="G35" i="366"/>
  <c r="J35"/>
  <c r="K35"/>
  <c r="D35"/>
  <c r="D51"/>
  <c r="G51"/>
  <c r="K134" i="367"/>
  <c r="I50"/>
  <c r="B34"/>
  <c r="H34"/>
  <c r="K34"/>
  <c r="B50"/>
  <c r="D50"/>
  <c r="D34"/>
  <c r="H50"/>
  <c r="I51" i="366"/>
  <c r="E132"/>
  <c r="H106"/>
  <c r="K106"/>
  <c r="H132"/>
  <c r="B133"/>
  <c r="E133"/>
  <c r="K51"/>
  <c r="H133"/>
  <c r="C35" i="368"/>
  <c r="F9"/>
  <c r="J20" i="369"/>
  <c r="F35"/>
  <c r="F51"/>
  <c r="J9"/>
  <c r="I9"/>
  <c r="E35"/>
  <c r="B35"/>
  <c r="B51"/>
  <c r="D9"/>
  <c r="M12"/>
  <c r="C35"/>
  <c r="C51"/>
  <c r="M37"/>
  <c r="M40"/>
  <c r="M39"/>
  <c r="M41"/>
  <c r="L122"/>
  <c r="M122"/>
  <c r="M59"/>
  <c r="M63"/>
  <c r="D97"/>
  <c r="J106"/>
  <c r="M106"/>
  <c r="D112"/>
  <c r="J112"/>
  <c r="M112"/>
  <c r="M125"/>
  <c r="M84"/>
  <c r="M97"/>
  <c r="D55"/>
  <c r="I63"/>
  <c r="D66"/>
  <c r="L127"/>
  <c r="L126"/>
  <c r="L132"/>
  <c r="K132"/>
  <c r="M99"/>
  <c r="J126"/>
  <c r="M126"/>
  <c r="B132"/>
  <c r="D132"/>
  <c r="F132"/>
  <c r="I132"/>
  <c r="J71"/>
  <c r="M71"/>
  <c r="L9"/>
  <c r="M9"/>
  <c r="L20"/>
  <c r="J55"/>
  <c r="J66"/>
  <c r="M66"/>
  <c r="D20"/>
  <c r="E35" i="368"/>
  <c r="F35"/>
  <c r="F55"/>
  <c r="M61"/>
  <c r="M45"/>
  <c r="F71"/>
  <c r="L79"/>
  <c r="J79"/>
  <c r="F88"/>
  <c r="L112"/>
  <c r="M42"/>
  <c r="M46"/>
  <c r="M48"/>
  <c r="I79"/>
  <c r="F106"/>
  <c r="J116"/>
  <c r="M116"/>
  <c r="F122"/>
  <c r="M39"/>
  <c r="L71"/>
  <c r="I88"/>
  <c r="J55"/>
  <c r="I63"/>
  <c r="F66"/>
  <c r="J66"/>
  <c r="M66"/>
  <c r="M81"/>
  <c r="M97"/>
  <c r="F112"/>
  <c r="M40"/>
  <c r="M44"/>
  <c r="I55"/>
  <c r="M59"/>
  <c r="M63"/>
  <c r="I71"/>
  <c r="F79"/>
  <c r="M79"/>
  <c r="M85"/>
  <c r="M123"/>
  <c r="M37"/>
  <c r="M41"/>
  <c r="G132"/>
  <c r="G133"/>
  <c r="M67"/>
  <c r="M88"/>
  <c r="M102"/>
  <c r="J112"/>
  <c r="M112"/>
  <c r="M38"/>
  <c r="M56"/>
  <c r="M87"/>
  <c r="L101"/>
  <c r="F128"/>
  <c r="K132"/>
  <c r="C51"/>
  <c r="L35"/>
  <c r="L127"/>
  <c r="L126"/>
  <c r="L132"/>
  <c r="J51"/>
  <c r="M55"/>
  <c r="J126"/>
  <c r="M126"/>
  <c r="B132"/>
  <c r="F132"/>
  <c r="H132"/>
  <c r="I132"/>
  <c r="J71"/>
  <c r="M71"/>
  <c r="J106"/>
  <c r="M106"/>
  <c r="J122"/>
  <c r="M122"/>
  <c r="L9"/>
  <c r="M9"/>
  <c r="L20"/>
  <c r="M20"/>
  <c r="J35"/>
  <c r="H51"/>
  <c r="F116"/>
  <c r="J35" i="369"/>
  <c r="M35"/>
  <c r="M20"/>
  <c r="D35"/>
  <c r="L35"/>
  <c r="E51"/>
  <c r="I35"/>
  <c r="B133"/>
  <c r="F133"/>
  <c r="M55"/>
  <c r="J132"/>
  <c r="M132"/>
  <c r="K51"/>
  <c r="K133"/>
  <c r="L51"/>
  <c r="C133"/>
  <c r="D51"/>
  <c r="K51" i="368"/>
  <c r="K133"/>
  <c r="L51"/>
  <c r="C133"/>
  <c r="F51"/>
  <c r="J132"/>
  <c r="M132"/>
  <c r="B133"/>
  <c r="M35"/>
  <c r="H133"/>
  <c r="I51"/>
  <c r="I51" i="369"/>
  <c r="E133"/>
  <c r="J51"/>
  <c r="J133"/>
  <c r="L133"/>
  <c r="M51" i="368"/>
  <c r="L133"/>
  <c r="J133"/>
  <c r="M51" i="369"/>
  <c r="J132" i="366"/>
  <c r="K132"/>
  <c r="K88"/>
  <c r="K95"/>
  <c r="I132"/>
  <c r="I133"/>
  <c r="G132"/>
  <c r="C132"/>
  <c r="J133"/>
  <c r="D132"/>
  <c r="C133"/>
  <c r="K48" i="370"/>
  <c r="K41"/>
  <c r="K17"/>
  <c r="E35"/>
  <c r="E52"/>
  <c r="G9"/>
  <c r="H20"/>
  <c r="K24"/>
  <c r="F35"/>
  <c r="G35"/>
  <c r="K86"/>
  <c r="J128"/>
  <c r="J127"/>
  <c r="K108"/>
  <c r="B133"/>
  <c r="B134"/>
  <c r="F133"/>
  <c r="F134"/>
  <c r="J9"/>
  <c r="K9"/>
  <c r="H35"/>
  <c r="H56"/>
  <c r="J72"/>
  <c r="K72"/>
  <c r="H102"/>
  <c r="K102"/>
  <c r="H113"/>
  <c r="K113"/>
  <c r="H123"/>
  <c r="H133"/>
  <c r="H134"/>
  <c r="D20"/>
  <c r="D117"/>
  <c r="K45"/>
  <c r="H52"/>
  <c r="F52"/>
  <c r="J20"/>
  <c r="K20"/>
  <c r="K42"/>
  <c r="C35"/>
  <c r="C52"/>
  <c r="G52"/>
  <c r="I52"/>
  <c r="K52"/>
  <c r="J35"/>
  <c r="K35"/>
  <c r="D52"/>
  <c r="D35"/>
  <c r="K44" i="371"/>
  <c r="H20"/>
  <c r="E34"/>
  <c r="E51"/>
  <c r="G20"/>
  <c r="K17"/>
  <c r="K16"/>
  <c r="K10"/>
  <c r="K46"/>
  <c r="K45"/>
  <c r="K29"/>
  <c r="K22"/>
  <c r="B34"/>
  <c r="B51"/>
  <c r="D20"/>
  <c r="K21"/>
  <c r="K15"/>
  <c r="K11"/>
  <c r="H9"/>
  <c r="K25"/>
  <c r="J9"/>
  <c r="G9"/>
  <c r="K50"/>
  <c r="K41"/>
  <c r="K36"/>
  <c r="K26"/>
  <c r="K24"/>
  <c r="K13"/>
  <c r="D9"/>
  <c r="C34"/>
  <c r="D34"/>
  <c r="K66"/>
  <c r="F51"/>
  <c r="D135"/>
  <c r="J130"/>
  <c r="J129"/>
  <c r="J135"/>
  <c r="J20"/>
  <c r="H72"/>
  <c r="K72"/>
  <c r="H115"/>
  <c r="K115"/>
  <c r="D119"/>
  <c r="H55"/>
  <c r="H109"/>
  <c r="K109"/>
  <c r="E135"/>
  <c r="G135"/>
  <c r="H86"/>
  <c r="K86"/>
  <c r="H91"/>
  <c r="K91"/>
  <c r="H125"/>
  <c r="K125"/>
  <c r="K20"/>
  <c r="G51"/>
  <c r="G34"/>
  <c r="H51"/>
  <c r="H34"/>
  <c r="K9"/>
  <c r="J34"/>
  <c r="I51"/>
  <c r="H135"/>
  <c r="K135"/>
  <c r="K55"/>
  <c r="K34"/>
  <c r="K51"/>
  <c r="D51"/>
  <c r="K96" i="370"/>
  <c r="K126"/>
  <c r="J107"/>
  <c r="K107"/>
  <c r="J80"/>
  <c r="K80"/>
  <c r="C133"/>
  <c r="C134"/>
  <c r="J56"/>
  <c r="K56"/>
  <c r="D56"/>
  <c r="J133"/>
  <c r="J134"/>
  <c r="E133"/>
  <c r="D133"/>
  <c r="K123"/>
  <c r="K133"/>
  <c r="E134"/>
  <c r="G133"/>
  <c r="E133" i="372"/>
  <c r="H113"/>
  <c r="H86"/>
  <c r="K86"/>
  <c r="J128"/>
  <c r="J127"/>
  <c r="D9"/>
  <c r="H9"/>
  <c r="D20"/>
  <c r="C35"/>
  <c r="C52"/>
  <c r="E35"/>
  <c r="E52"/>
  <c r="E134"/>
  <c r="G56"/>
  <c r="J89"/>
  <c r="K89"/>
  <c r="H107"/>
  <c r="D117"/>
  <c r="B133"/>
  <c r="H133"/>
  <c r="K29"/>
  <c r="F35"/>
  <c r="G35"/>
  <c r="G20"/>
  <c r="K21"/>
  <c r="J20"/>
  <c r="J9"/>
  <c r="K9"/>
  <c r="G9"/>
  <c r="K26"/>
  <c r="B52"/>
  <c r="B134"/>
  <c r="H35"/>
  <c r="H20"/>
  <c r="D35"/>
  <c r="K20"/>
  <c r="J35"/>
  <c r="K35"/>
  <c r="F52"/>
  <c r="I52"/>
  <c r="D52"/>
  <c r="H52"/>
  <c r="H134"/>
  <c r="J52"/>
  <c r="K52"/>
  <c r="G52"/>
  <c r="J80"/>
  <c r="K80"/>
  <c r="I133"/>
  <c r="I134"/>
  <c r="J56"/>
  <c r="K56"/>
  <c r="J67"/>
  <c r="K67"/>
  <c r="F133"/>
  <c r="F134"/>
  <c r="J113"/>
  <c r="K113"/>
  <c r="J107"/>
  <c r="K107"/>
  <c r="J98"/>
  <c r="K98"/>
  <c r="C133"/>
  <c r="D133"/>
  <c r="D56"/>
  <c r="G133"/>
  <c r="J133"/>
  <c r="J134"/>
  <c r="C134"/>
  <c r="K133"/>
  <c r="F43" i="354"/>
  <c r="J43"/>
  <c r="G34"/>
  <c r="J34"/>
  <c r="K34"/>
  <c r="D43"/>
  <c r="C44"/>
  <c r="G34" i="352"/>
  <c r="F43"/>
  <c r="C43"/>
  <c r="J34"/>
  <c r="K34"/>
  <c r="D34"/>
  <c r="F44" i="354"/>
  <c r="G43"/>
  <c r="K43"/>
  <c r="J44"/>
  <c r="F44" i="352"/>
  <c r="G43"/>
  <c r="D43"/>
  <c r="C44"/>
  <c r="J43"/>
  <c r="K43"/>
  <c r="I35" i="386" l="1"/>
  <c r="H52"/>
  <c r="I52" s="1"/>
  <c r="J136"/>
  <c r="M136" s="1"/>
  <c r="L35"/>
  <c r="M35" s="1"/>
  <c r="M110"/>
  <c r="K52"/>
  <c r="L52"/>
  <c r="M52" s="1"/>
  <c r="F52"/>
  <c r="J35" i="385"/>
  <c r="D52"/>
  <c r="J52" s="1"/>
  <c r="J136"/>
  <c r="M136" s="1"/>
  <c r="F35"/>
  <c r="L35"/>
  <c r="M35" s="1"/>
  <c r="E52"/>
  <c r="D52" i="384"/>
  <c r="J52" s="1"/>
  <c r="F35"/>
  <c r="L35"/>
  <c r="M35" s="1"/>
  <c r="E52"/>
  <c r="L136"/>
  <c r="J136"/>
  <c r="M136" s="1"/>
  <c r="M56"/>
  <c r="E52" i="382"/>
  <c r="L35"/>
  <c r="F35"/>
  <c r="D52"/>
  <c r="J52" s="1"/>
  <c r="J35"/>
  <c r="M92"/>
  <c r="M64"/>
  <c r="J136"/>
  <c r="M136" s="1"/>
  <c r="K52" i="385" l="1"/>
  <c r="L52"/>
  <c r="M52" s="1"/>
  <c r="F52"/>
  <c r="K52" i="384"/>
  <c r="L52"/>
  <c r="M52" s="1"/>
  <c r="F52"/>
  <c r="F52" i="382"/>
  <c r="K52"/>
  <c r="L52"/>
  <c r="M52" s="1"/>
  <c r="M35"/>
</calcChain>
</file>

<file path=xl/sharedStrings.xml><?xml version="1.0" encoding="utf-8"?>
<sst xmlns="http://schemas.openxmlformats.org/spreadsheetml/2006/main" count="4749" uniqueCount="227">
  <si>
    <t>Наименование</t>
  </si>
  <si>
    <t>НАЛОГОВЫЕ     ДОХОДЫ</t>
  </si>
  <si>
    <t>НЕНАЛОГОВЫЕ   ДОХОДЫ</t>
  </si>
  <si>
    <t>ВСЕГО ДОХОДОВ:</t>
  </si>
  <si>
    <t>ВСЕГО РАСХОДОВ:</t>
  </si>
  <si>
    <t xml:space="preserve">Продажа земли </t>
  </si>
  <si>
    <t>0107 Обеспечение проведения выборов и референдумов</t>
  </si>
  <si>
    <t>0901 Здравоохранение</t>
  </si>
  <si>
    <t xml:space="preserve">  СПРАВКА </t>
  </si>
  <si>
    <t xml:space="preserve">0701 Дошкольное образование </t>
  </si>
  <si>
    <t xml:space="preserve">0702 Общее образование </t>
  </si>
  <si>
    <t>0801 Культура</t>
  </si>
  <si>
    <t xml:space="preserve">0802 Кинематография </t>
  </si>
  <si>
    <t>1001 Пенсионное обеспечение</t>
  </si>
  <si>
    <t xml:space="preserve">Доходы от перечисления части прибыли </t>
  </si>
  <si>
    <t xml:space="preserve">единый сельскохозяйственный налог </t>
  </si>
  <si>
    <t xml:space="preserve">Арендная плата за землю </t>
  </si>
  <si>
    <t xml:space="preserve">Административные платежи и штрафы </t>
  </si>
  <si>
    <t xml:space="preserve">Продажа имущества  </t>
  </si>
  <si>
    <t>ИТОГО СОБСТВЕННЫХ  ДОХОДОВ:</t>
  </si>
  <si>
    <t xml:space="preserve">0707 Молодежная политика и оздоровление детей </t>
  </si>
  <si>
    <t>0703 Начальное профессиональное образование</t>
  </si>
  <si>
    <t>Плата за негативное воздействие на окружающую среду</t>
  </si>
  <si>
    <t>Районный бюджет</t>
  </si>
  <si>
    <t xml:space="preserve">об исполнении  консолидированного бюджета муниципального района "Вейделевский район"  </t>
  </si>
  <si>
    <t>0902 Амбулаторная помощь</t>
  </si>
  <si>
    <t xml:space="preserve">0203 Мобилизационная и вневойсковая подготовка </t>
  </si>
  <si>
    <t xml:space="preserve">0408 Транспорт </t>
  </si>
  <si>
    <t>0405 Сельское хозяйство и рыболовство</t>
  </si>
  <si>
    <t xml:space="preserve">0709 Другие вопросы в области образования </t>
  </si>
  <si>
    <t xml:space="preserve">0502 Коммунальное  хозяйство </t>
  </si>
  <si>
    <t xml:space="preserve">1003 Социальное  обеспечение населения </t>
  </si>
  <si>
    <t xml:space="preserve">1006 Другие вопросы  в области социальной политики </t>
  </si>
  <si>
    <t xml:space="preserve">1002 Социальное обслуживание населения </t>
  </si>
  <si>
    <t>0412 Другие вопросы в области национальной экономики</t>
  </si>
  <si>
    <t>Наименование разделов, подразделов</t>
  </si>
  <si>
    <t xml:space="preserve">Прочие неналоговые доходы </t>
  </si>
  <si>
    <t>(тыс. рублей)</t>
  </si>
  <si>
    <t>Бюджет поселений</t>
  </si>
  <si>
    <t>0706 Высшее профессиональное образование</t>
  </si>
  <si>
    <t>ФФП районный на выравнивание бюджетной обеспеченности сельских послений</t>
  </si>
  <si>
    <t>0204 Мобилизационная подготовка экономики</t>
  </si>
  <si>
    <t>Аренда имущества</t>
  </si>
  <si>
    <t>ДОХОДЫ</t>
  </si>
  <si>
    <t>0904 Скорая медицинская помощь</t>
  </si>
  <si>
    <t>0409  Дорожное хозяйство</t>
  </si>
  <si>
    <t>Общегосударственные вопросы, в т.ч:</t>
  </si>
  <si>
    <t>Национальная оборона, в т.ч:</t>
  </si>
  <si>
    <t>Национальная экономика, в т.ч:</t>
  </si>
  <si>
    <t>Образование,  в т.ч:</t>
  </si>
  <si>
    <t>Социальная политика, в т.ч:</t>
  </si>
  <si>
    <t>Межбюджетные трансферты, в т.ч:</t>
  </si>
  <si>
    <t xml:space="preserve">Доходы от оказания платных услуг </t>
  </si>
  <si>
    <t xml:space="preserve">% исполнения </t>
  </si>
  <si>
    <t>0102 Функционирование высшего должностного лица субъекта Российской Федерации и муниципального образования</t>
  </si>
  <si>
    <t>0103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</si>
  <si>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</si>
  <si>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0113 Другие общегосударственные вопросы </t>
  </si>
  <si>
    <t>1004 Охрана семьи и детства</t>
  </si>
  <si>
    <t>Физическая культура и спорт, в т.ч.</t>
  </si>
  <si>
    <t>1101 Физическая культура</t>
  </si>
  <si>
    <t>1102 Массовый спорт</t>
  </si>
  <si>
    <t>1401 Дотации бюджетам субъектов Российской Федерации и муниципальных образований</t>
  </si>
  <si>
    <t>1403 Прочие межбюджетные трасферты бюджетам субъектов Российской Федерации и муниципальных образований</t>
  </si>
  <si>
    <t>1402 Иные дотации</t>
  </si>
  <si>
    <t>Средства массовой информации, в т.ч.</t>
  </si>
  <si>
    <t>1201 Телевидение и радиовещание</t>
  </si>
  <si>
    <t>1202 Периодическая печать и издательства</t>
  </si>
  <si>
    <t>1204 Другие вопросы в области средств массовой информации</t>
  </si>
  <si>
    <t xml:space="preserve">0309 Защита населения и территории чрезвычайных ситуаций природного и техногенного характера, гражданская оборона </t>
  </si>
  <si>
    <t>0406  Водное хозяйство</t>
  </si>
  <si>
    <t>0503 Благоустройство</t>
  </si>
  <si>
    <t xml:space="preserve">0505 Другие вопросы в области ЖКХ </t>
  </si>
  <si>
    <t xml:space="preserve">0804 Другие вопросы в области культуры , кинематографии </t>
  </si>
  <si>
    <t>Консолидированный бюджет</t>
  </si>
  <si>
    <t>0111 Резервные фонды</t>
  </si>
  <si>
    <t>0401 Общеэкономические вопросы</t>
  </si>
  <si>
    <t>1105 Другие вопросы в области физкультуры и спорта</t>
  </si>
  <si>
    <t>Невыясненные поступления</t>
  </si>
  <si>
    <t>РАСХОДЫ</t>
  </si>
  <si>
    <t>0501 Жилищное хозяйство</t>
  </si>
  <si>
    <t>0909 Другие вопросы в области здравоохранения</t>
  </si>
  <si>
    <t>Возмещение сумм незаконно израсходованных</t>
  </si>
  <si>
    <t>0406 Водное хозяйство</t>
  </si>
  <si>
    <t>Здравоохранение,  в т.ч:</t>
  </si>
  <si>
    <t xml:space="preserve">единый налог на вмененный доход для отдельных видов деятельности </t>
  </si>
  <si>
    <t xml:space="preserve">налог на имущество физических лиц </t>
  </si>
  <si>
    <t xml:space="preserve">земельный налог </t>
  </si>
  <si>
    <t xml:space="preserve">госпошлина </t>
  </si>
  <si>
    <t xml:space="preserve"> задолженность и перерасчеты по отмененным налогам, сборам  и иным платежам (налог на прибыль, налога на имущество предприятий, земельный налог) </t>
  </si>
  <si>
    <t xml:space="preserve">налог на доходы физических   лиц </t>
  </si>
  <si>
    <t>0314 Другие вопросы в области национальной безопасности и правоохранительной деятельности</t>
  </si>
  <si>
    <t>0105 Судебная система</t>
  </si>
  <si>
    <t>0603 Охрана объектов растительного и животного мира и среды их обитания</t>
  </si>
  <si>
    <t xml:space="preserve"> </t>
  </si>
  <si>
    <t xml:space="preserve">акцизы </t>
  </si>
  <si>
    <t xml:space="preserve">0705 Профессиональная подготовка, переподготовка и повышение квалификации </t>
  </si>
  <si>
    <t>Культура, кинематография, в т.ч:</t>
  </si>
  <si>
    <t>1300 Обслуживание муниципального государственного долга</t>
  </si>
  <si>
    <t>Прочие безвозмездные поступления</t>
  </si>
  <si>
    <t>Субвенции переданные из  бюджетов сельских поселений в районный бюджет (освещение, т/о, дорож. фонд)</t>
  </si>
  <si>
    <r>
      <t>Дефицит бюджета (</t>
    </r>
    <r>
      <rPr>
        <sz val="13"/>
        <rFont val="Arial Cyr"/>
        <charset val="204"/>
      </rPr>
      <t></t>
    </r>
    <r>
      <rPr>
        <sz val="13"/>
        <rFont val="Times New Roman CYR"/>
        <family val="1"/>
        <charset val="204"/>
      </rPr>
      <t xml:space="preserve">), профицит (+) </t>
    </r>
  </si>
  <si>
    <t>Доходы от компенсации затрат</t>
  </si>
  <si>
    <t>Поступления по урегулированию расчетов между бюджетами</t>
  </si>
  <si>
    <t>0310 Обеспечение пожарной безопасности</t>
  </si>
  <si>
    <t>Жилищно-коммунальное хозяйство, в т.ч:</t>
  </si>
  <si>
    <t>Охрана окружающей среды, в т.ч:</t>
  </si>
  <si>
    <t>Национальная безопасность и правоохранительная деятельность, в т.ч:</t>
  </si>
  <si>
    <t>Г.Масютенко</t>
  </si>
  <si>
    <t>Начальник  управления финансов и налоговой политики</t>
  </si>
  <si>
    <t xml:space="preserve">Исполнено на 01 апреля 2019 г </t>
  </si>
  <si>
    <t>0304 Органы юстиции</t>
  </si>
  <si>
    <t>0605 Другие вопросы в области охраны окружающей среды</t>
  </si>
  <si>
    <t>0703 Дополнительное образование</t>
  </si>
  <si>
    <t>налог, взимаемый в связи с применением патентной системы налогообложения</t>
  </si>
  <si>
    <t>тыс.рублей</t>
  </si>
  <si>
    <r>
      <t>Дефицит бюджета (</t>
    </r>
    <r>
      <rPr>
        <sz val="13"/>
        <rFont val="Arial Cyr"/>
        <charset val="204"/>
      </rPr>
      <t>-</t>
    </r>
    <r>
      <rPr>
        <sz val="13"/>
        <rFont val="Times New Roman CYR"/>
        <family val="1"/>
        <charset val="204"/>
      </rPr>
      <t xml:space="preserve">), профицит (+) </t>
    </r>
  </si>
  <si>
    <t>0310 Защита населения и территории черезвычайных ситуаций природного и техногенного характера, пожарная безопасность</t>
  </si>
  <si>
    <t>о доходах и расходах консолидированного бюджета муниципального района</t>
  </si>
  <si>
    <t>1105 Массовый спорт</t>
  </si>
  <si>
    <t>Субвенции бюджетам сельских поселений (военкомат)</t>
  </si>
  <si>
    <t>Субвенци бюджетам переданные из областного бюджета в бюджет муниципального образования</t>
  </si>
  <si>
    <t>Субсидии  бюджетам переданные из областного бюджета в бюджет муниципального образования</t>
  </si>
  <si>
    <t>Субвенции  бюджетам сельских поселений (военкомат)</t>
  </si>
  <si>
    <t xml:space="preserve">Дефицит (-), профицит (+) </t>
  </si>
  <si>
    <t>309 Защита населения и территории от чрезвычайных ситуаций природногои техногенного характера, гражданская оборона</t>
  </si>
  <si>
    <t xml:space="preserve">Исполнено на 01 июля 2021 года </t>
  </si>
  <si>
    <t>Межбюджетные трансферты,передаваемые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</si>
  <si>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</si>
  <si>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</si>
  <si>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Исполнено на 01 октября 2020 года</t>
  </si>
  <si>
    <t>Исполнено на 01октябряя 2020 года</t>
  </si>
  <si>
    <t>0310 Защита населения и территории от чрезвычайных ситуаций природного и техногенного характера, пожарная безопасность</t>
  </si>
  <si>
    <t>Субвенции местным бюджетам на выполнение передаваемых полномочий субъектов Российской Федерации</t>
  </si>
  <si>
    <t>Безвозмездные поступления от негосударственных организаций в бюджеты муниципальных районов</t>
  </si>
  <si>
    <t xml:space="preserve">Исполнено на 01 января 2022 года </t>
  </si>
  <si>
    <t xml:space="preserve">Дотации бюджетам муниципальных районов на выравнивание бюджетной обеспеченности </t>
  </si>
  <si>
    <t>Дотации бюджетам муниципальных районов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</si>
  <si>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 (областная)</t>
  </si>
  <si>
    <t>Дотации бюджетам сельских поселений на выравнивание бюджетной обеспеченности (местная)</t>
  </si>
  <si>
    <t xml:space="preserve">  "Вейделевский район"   на 2022 год</t>
  </si>
  <si>
    <t>налог, взимаемый в связи с применением упрощенной системы налогообложения</t>
  </si>
  <si>
    <t>Субсидии бюджетам переданные из областного бюджета в бюджет муниципального образования</t>
  </si>
  <si>
    <t xml:space="preserve">на 01 февраля 2022 года </t>
  </si>
  <si>
    <t>План  на 2022 год</t>
  </si>
  <si>
    <t xml:space="preserve">Исполнено на 01 февраля 2022 года </t>
  </si>
  <si>
    <t>Исполнено на 01 февраля 2021 года</t>
  </si>
  <si>
    <t>План      2022 года</t>
  </si>
  <si>
    <t>План        2022 года</t>
  </si>
  <si>
    <t xml:space="preserve">Исполнено на   01 февраля 2022 года </t>
  </si>
  <si>
    <t>План       2022 года</t>
  </si>
  <si>
    <t xml:space="preserve">на 01 марта 2022 года </t>
  </si>
  <si>
    <t xml:space="preserve">Исполнено на 01 марта 2022 года </t>
  </si>
  <si>
    <t>Исполнено на 01 марта 2021 года</t>
  </si>
  <si>
    <t>План  на    2022 год</t>
  </si>
  <si>
    <t xml:space="preserve">Исполнено на   01 марта 2022 года </t>
  </si>
  <si>
    <t xml:space="preserve">на 01 апреля 2022 года </t>
  </si>
  <si>
    <t xml:space="preserve">Исполнено на 01 апреля 2022 года </t>
  </si>
  <si>
    <t>Исполнено на 01 апреля 2021 года</t>
  </si>
  <si>
    <t xml:space="preserve">Исполнено на   01 апреля 2022 года </t>
  </si>
  <si>
    <t xml:space="preserve">на 01 мая 2022 года </t>
  </si>
  <si>
    <t xml:space="preserve">Исполнено на 01 мая 2022 года </t>
  </si>
  <si>
    <t>Исполнено на 01 мая 2021 года</t>
  </si>
  <si>
    <t xml:space="preserve">Исполнено на 01мая 2022 года </t>
  </si>
  <si>
    <t xml:space="preserve">Исполнено на   01 мая 2022 года </t>
  </si>
  <si>
    <t xml:space="preserve">на 01 июня 2022 года </t>
  </si>
  <si>
    <t xml:space="preserve">Дотации бюджетам муниципальных районов на поддержку  мер по обеспечению      сбалансированности бюджетов </t>
  </si>
  <si>
    <t xml:space="preserve">Исполнено на 01 июня 2022 года </t>
  </si>
  <si>
    <t>Исполнено на 01июня 2021 года</t>
  </si>
  <si>
    <t xml:space="preserve">Исполнено на   01 июня 2022 года </t>
  </si>
  <si>
    <t>Исполнено на 01 июня 2021 года</t>
  </si>
  <si>
    <t xml:space="preserve">Исполнено на   22 июня 2022 года </t>
  </si>
  <si>
    <t xml:space="preserve">Исполнено на  22 июня 2022 года </t>
  </si>
  <si>
    <t xml:space="preserve">на 01 июля 2022 года </t>
  </si>
  <si>
    <t xml:space="preserve">Исполнено на 01 июля 2022 года </t>
  </si>
  <si>
    <t>Исполнено на 01июля 2021 года</t>
  </si>
  <si>
    <t xml:space="preserve">Исполнено на   01 июля 2022 года </t>
  </si>
  <si>
    <t>Ожидаемое на 2022 год</t>
  </si>
  <si>
    <t>Темп роста,%</t>
  </si>
  <si>
    <t>исполнение 2021года</t>
  </si>
  <si>
    <t xml:space="preserve">на 01 августа 2022 года </t>
  </si>
  <si>
    <t xml:space="preserve">Исполнено на 01 августа 2022 года </t>
  </si>
  <si>
    <t xml:space="preserve">Исполнено на   01 августа 2022 года </t>
  </si>
  <si>
    <t xml:space="preserve">на 01 сентября 2022 года </t>
  </si>
  <si>
    <t xml:space="preserve">Исполнено на 01 сентября 2022 года </t>
  </si>
  <si>
    <t>Исполнено на 01 сентября 2021 года</t>
  </si>
  <si>
    <t xml:space="preserve">Исполнено на   01 сентября 2022 года </t>
  </si>
  <si>
    <t xml:space="preserve">на 01 октября 2022 года </t>
  </si>
  <si>
    <t xml:space="preserve">Исполнено на 01 октября 2022 года </t>
  </si>
  <si>
    <t>Прочие субсидии бюджетам сельских поселений (ДНД)</t>
  </si>
  <si>
    <t>Исполнено на 01 октября 2021 года</t>
  </si>
  <si>
    <t>Исполнено с 01.10-31.12.2022года</t>
  </si>
  <si>
    <t>Оценка 2022 года</t>
  </si>
  <si>
    <t>Прогнозные показатели районного бюджета на 2022 год</t>
  </si>
  <si>
    <t>Прогнозные показатели  бюджетов сельских поселений на 2022 год</t>
  </si>
  <si>
    <t xml:space="preserve">Исполнено на                      01 октября 2022 года </t>
  </si>
  <si>
    <t xml:space="preserve">Исполнено на                     01 октября 2022 года </t>
  </si>
  <si>
    <t>Заместитель начальника  управления  - начальник бюджетного отдела управления финансов и налоговой политики</t>
  </si>
  <si>
    <t>С.Сырых</t>
  </si>
  <si>
    <t xml:space="preserve">Исполнено на 01 ноября 2022 года 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</si>
  <si>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</si>
  <si>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 xml:space="preserve">на 01 ноября 2022 года </t>
  </si>
  <si>
    <t>Исполнено на 01 ноября 2021 года</t>
  </si>
  <si>
    <t xml:space="preserve">Исполнено на                      01 ноября 2022 года </t>
  </si>
  <si>
    <t xml:space="preserve">Исполнено на                     01 ноября 2022 года </t>
  </si>
  <si>
    <t>Начальник управления финансов и налоговой политики</t>
  </si>
  <si>
    <t>Г.Н.Масютенко</t>
  </si>
  <si>
    <t xml:space="preserve">на 01 декабря 2022 года </t>
  </si>
  <si>
    <t xml:space="preserve">Исполнено на                      01 декабря 2022 года </t>
  </si>
  <si>
    <t xml:space="preserve">Исполнено на 01 декабря 2022 года </t>
  </si>
  <si>
    <t>Начальник управления финансов                                   и налоговой политики</t>
  </si>
  <si>
    <t>0</t>
  </si>
  <si>
    <t xml:space="preserve">Исполнено на 01 января 2023 года </t>
  </si>
  <si>
    <t>Исполнено на 01 января 2022 года</t>
  </si>
  <si>
    <t>План  на 2021 год</t>
  </si>
  <si>
    <t>169161</t>
  </si>
  <si>
    <t>12255</t>
  </si>
  <si>
    <t>1520</t>
  </si>
  <si>
    <t>10050</t>
  </si>
  <si>
    <t>3065</t>
  </si>
  <si>
    <t>1905</t>
  </si>
  <si>
    <t>232 151</t>
  </si>
  <si>
    <t>Сведения об исполнении местного бюджета в сравнении с запланированными значениями на соответствующий период и с соответствующим периодом прошлого года</t>
  </si>
  <si>
    <t>Исполнено на 01 апреля 2022 года</t>
  </si>
  <si>
    <t>Исполнено на 01 июля 2021 года</t>
  </si>
  <si>
    <t>Исполнено на 01 июля 2022 года</t>
  </si>
  <si>
    <t>Исполнено на 01 октября 2022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</si>
</sst>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_р_."/>
  </numFmts>
  <fonts count="38">
    <font>
      <sz val="10"/>
      <name val="Arial Cyr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3"/>
      <name val="Times New Roman"/>
      <family val="1"/>
      <charset val="204"/>
    </font>
    <font>
      <b/>
      <sz val="13"/>
      <name val="Times New Roman CYR"/>
      <charset val="204"/>
    </font>
    <font>
      <b/>
      <i/>
      <sz val="13"/>
      <name val="Arial Cyr"/>
      <charset val="204"/>
    </font>
    <font>
      <sz val="13"/>
      <name val="Arial Cyr"/>
      <charset val="204"/>
    </font>
    <font>
      <b/>
      <i/>
      <sz val="13"/>
      <name val="Times New Roman CYR"/>
      <charset val="204"/>
    </font>
    <font>
      <sz val="13"/>
      <name val="Times New Roman CYR"/>
      <charset val="204"/>
    </font>
    <font>
      <b/>
      <i/>
      <sz val="13"/>
      <color indexed="8"/>
      <name val="Times New Roman"/>
      <family val="1"/>
      <charset val="204"/>
    </font>
    <font>
      <b/>
      <i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sz val="13"/>
      <color indexed="8"/>
      <name val="Times New Roman"/>
      <family val="1"/>
      <charset val="204"/>
    </font>
    <font>
      <b/>
      <sz val="14"/>
      <name val="Times New Roman CYR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6"/>
      <color indexed="8"/>
      <name val="Times New Roman"/>
      <family val="1"/>
      <charset val="204"/>
    </font>
    <font>
      <b/>
      <i/>
      <sz val="16"/>
      <name val="Times New Roman CYR"/>
      <charset val="204"/>
    </font>
    <font>
      <b/>
      <i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Arial Cyr"/>
      <charset val="204"/>
    </font>
    <font>
      <sz val="16"/>
      <name val="Times New Roman CYR"/>
      <charset val="204"/>
    </font>
    <font>
      <b/>
      <i/>
      <sz val="16"/>
      <name val="Times New Roman"/>
      <family val="1"/>
      <charset val="204"/>
    </font>
    <font>
      <b/>
      <i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i/>
      <sz val="13"/>
      <name val="Times New Roman Cyr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7" fillId="0" borderId="0"/>
    <xf numFmtId="9" fontId="1" fillId="0" borderId="0" applyFont="0" applyFill="0" applyBorder="0" applyAlignment="0" applyProtection="0"/>
  </cellStyleXfs>
  <cellXfs count="309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justify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 applyBorder="1" applyAlignment="1">
      <alignment horizontal="center"/>
    </xf>
    <xf numFmtId="0" fontId="4" fillId="0" borderId="0" xfId="0" applyFont="1"/>
    <xf numFmtId="3" fontId="4" fillId="0" borderId="1" xfId="2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Border="1"/>
    <xf numFmtId="0" fontId="2" fillId="0" borderId="0" xfId="0" applyFont="1" applyBorder="1"/>
    <xf numFmtId="0" fontId="2" fillId="0" borderId="0" xfId="0" applyFont="1"/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3" fontId="2" fillId="0" borderId="2" xfId="2" applyNumberFormat="1" applyFont="1" applyFill="1" applyBorder="1" applyAlignment="1">
      <alignment horizontal="center" vertical="center" wrapText="1"/>
    </xf>
    <xf numFmtId="3" fontId="4" fillId="0" borderId="0" xfId="0" applyNumberFormat="1" applyFont="1"/>
    <xf numFmtId="1" fontId="3" fillId="2" borderId="0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 applyBorder="1" applyAlignment="1">
      <alignment horizontal="left" vertical="center" wrapText="1"/>
    </xf>
    <xf numFmtId="1" fontId="4" fillId="0" borderId="0" xfId="0" applyNumberFormat="1" applyFont="1"/>
    <xf numFmtId="0" fontId="6" fillId="0" borderId="0" xfId="0" quotePrefix="1" applyFont="1" applyBorder="1" applyAlignment="1">
      <alignment horizontal="center" vertical="center"/>
    </xf>
    <xf numFmtId="1" fontId="4" fillId="0" borderId="0" xfId="0" applyNumberFormat="1" applyFont="1" applyBorder="1"/>
    <xf numFmtId="0" fontId="2" fillId="0" borderId="0" xfId="0" applyFont="1" applyFill="1" applyBorder="1" applyAlignment="1"/>
    <xf numFmtId="0" fontId="6" fillId="0" borderId="0" xfId="0" applyFont="1" applyFill="1" applyBorder="1" applyAlignme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/>
    <xf numFmtId="1" fontId="4" fillId="0" borderId="0" xfId="0" applyNumberFormat="1" applyFont="1" applyFill="1"/>
    <xf numFmtId="0" fontId="14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3" fontId="14" fillId="0" borderId="0" xfId="0" applyNumberFormat="1" applyFont="1"/>
    <xf numFmtId="0" fontId="14" fillId="0" borderId="0" xfId="0" applyFont="1" applyFill="1"/>
    <xf numFmtId="0" fontId="13" fillId="0" borderId="0" xfId="0" applyFont="1" applyFill="1"/>
    <xf numFmtId="1" fontId="14" fillId="0" borderId="0" xfId="0" applyNumberFormat="1" applyFont="1" applyFill="1"/>
    <xf numFmtId="165" fontId="15" fillId="0" borderId="1" xfId="0" applyNumberFormat="1" applyFont="1" applyFill="1" applyBorder="1" applyAlignment="1">
      <alignment horizontal="center" vertical="center" wrapText="1"/>
    </xf>
    <xf numFmtId="165" fontId="4" fillId="0" borderId="1" xfId="2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2" borderId="0" xfId="0" applyFont="1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49" fontId="2" fillId="3" borderId="1" xfId="0" quotePrefix="1" applyNumberFormat="1" applyFont="1" applyFill="1" applyBorder="1" applyAlignment="1">
      <alignment horizontal="left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horizontal="center" vertical="center" wrapText="1"/>
    </xf>
    <xf numFmtId="0" fontId="2" fillId="3" borderId="1" xfId="0" quotePrefix="1" applyFont="1" applyFill="1" applyBorder="1" applyAlignment="1">
      <alignment horizontal="left" vertical="center" wrapText="1"/>
    </xf>
    <xf numFmtId="0" fontId="5" fillId="3" borderId="1" xfId="0" quotePrefix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left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4" xfId="2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2" xfId="2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top" wrapText="1"/>
    </xf>
    <xf numFmtId="0" fontId="8" fillId="0" borderId="0" xfId="0" applyFont="1" applyFill="1"/>
    <xf numFmtId="0" fontId="9" fillId="0" borderId="0" xfId="0" applyFont="1" applyFill="1"/>
    <xf numFmtId="3" fontId="6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3" fontId="4" fillId="0" borderId="0" xfId="0" applyNumberFormat="1" applyFont="1" applyFill="1"/>
    <xf numFmtId="1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3" fontId="14" fillId="0" borderId="0" xfId="0" applyNumberFormat="1" applyFont="1" applyFill="1"/>
    <xf numFmtId="0" fontId="4" fillId="4" borderId="1" xfId="0" applyFont="1" applyFill="1" applyBorder="1" applyAlignment="1">
      <alignment horizontal="left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165" fontId="4" fillId="4" borderId="1" xfId="2" applyNumberFormat="1" applyFont="1" applyFill="1" applyBorder="1" applyAlignment="1">
      <alignment horizontal="center" vertical="center" wrapText="1"/>
    </xf>
    <xf numFmtId="3" fontId="4" fillId="4" borderId="1" xfId="2" applyNumberFormat="1" applyFont="1" applyFill="1" applyBorder="1" applyAlignment="1">
      <alignment horizontal="center" vertical="center" wrapText="1"/>
    </xf>
    <xf numFmtId="165" fontId="3" fillId="4" borderId="0" xfId="0" applyNumberFormat="1" applyFont="1" applyFill="1" applyBorder="1" applyAlignment="1">
      <alignment horizontal="center" vertical="center" wrapText="1"/>
    </xf>
    <xf numFmtId="164" fontId="13" fillId="4" borderId="0" xfId="2" applyNumberFormat="1" applyFont="1" applyFill="1" applyBorder="1" applyAlignment="1">
      <alignment horizontal="center" vertical="center" wrapText="1"/>
    </xf>
    <xf numFmtId="165" fontId="14" fillId="0" borderId="0" xfId="0" applyNumberFormat="1" applyFont="1"/>
    <xf numFmtId="165" fontId="4" fillId="0" borderId="0" xfId="0" applyNumberFormat="1" applyFont="1" applyFill="1"/>
    <xf numFmtId="49" fontId="3" fillId="4" borderId="1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49" fontId="2" fillId="4" borderId="1" xfId="0" quotePrefix="1" applyNumberFormat="1" applyFont="1" applyFill="1" applyBorder="1" applyAlignment="1">
      <alignment horizontal="left" vertical="center" wrapText="1"/>
    </xf>
    <xf numFmtId="3" fontId="6" fillId="4" borderId="1" xfId="0" applyNumberFormat="1" applyFont="1" applyFill="1" applyBorder="1" applyAlignment="1">
      <alignment horizontal="center" vertical="center"/>
    </xf>
    <xf numFmtId="164" fontId="13" fillId="4" borderId="1" xfId="2" applyNumberFormat="1" applyFont="1" applyFill="1" applyBorder="1" applyAlignment="1">
      <alignment horizontal="center" vertical="center" wrapText="1"/>
    </xf>
    <xf numFmtId="3" fontId="6" fillId="4" borderId="1" xfId="2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left" vertical="top" wrapText="1"/>
    </xf>
    <xf numFmtId="3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top" wrapText="1"/>
    </xf>
    <xf numFmtId="0" fontId="2" fillId="4" borderId="1" xfId="0" quotePrefix="1" applyFont="1" applyFill="1" applyBorder="1" applyAlignment="1">
      <alignment horizontal="left" vertical="center" wrapText="1"/>
    </xf>
    <xf numFmtId="3" fontId="4" fillId="4" borderId="2" xfId="0" applyNumberFormat="1" applyFont="1" applyFill="1" applyBorder="1" applyAlignment="1">
      <alignment horizontal="center" vertical="center"/>
    </xf>
    <xf numFmtId="3" fontId="2" fillId="4" borderId="2" xfId="2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4" borderId="2" xfId="2" applyNumberFormat="1" applyFont="1" applyFill="1" applyBorder="1" applyAlignment="1">
      <alignment horizontal="center" vertical="center" wrapText="1"/>
    </xf>
    <xf numFmtId="3" fontId="2" fillId="4" borderId="1" xfId="2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wrapText="1"/>
    </xf>
    <xf numFmtId="0" fontId="5" fillId="4" borderId="1" xfId="0" quotePrefix="1" applyFont="1" applyFill="1" applyBorder="1" applyAlignment="1">
      <alignment horizontal="left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left" vertical="top" wrapText="1"/>
    </xf>
    <xf numFmtId="3" fontId="2" fillId="4" borderId="4" xfId="2" applyNumberFormat="1" applyFont="1" applyFill="1" applyBorder="1" applyAlignment="1">
      <alignment horizontal="center" vertical="center" wrapText="1"/>
    </xf>
    <xf numFmtId="164" fontId="13" fillId="4" borderId="4" xfId="2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165" fontId="15" fillId="4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165" fontId="2" fillId="4" borderId="1" xfId="0" applyNumberFormat="1" applyFont="1" applyFill="1" applyBorder="1" applyAlignment="1">
      <alignment horizontal="center" vertical="center"/>
    </xf>
    <xf numFmtId="10" fontId="4" fillId="0" borderId="0" xfId="0" applyNumberFormat="1" applyFont="1" applyFill="1"/>
    <xf numFmtId="165" fontId="2" fillId="4" borderId="1" xfId="2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justify" wrapTex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/>
    <xf numFmtId="165" fontId="18" fillId="0" borderId="0" xfId="0" applyNumberFormat="1" applyFont="1" applyFill="1" applyBorder="1" applyAlignment="1"/>
    <xf numFmtId="0" fontId="19" fillId="0" borderId="0" xfId="0" applyFont="1" applyFill="1"/>
    <xf numFmtId="49" fontId="21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49" fontId="24" fillId="0" borderId="1" xfId="0" quotePrefix="1" applyNumberFormat="1" applyFont="1" applyFill="1" applyBorder="1" applyAlignment="1">
      <alignment horizontal="left" vertical="center" wrapText="1"/>
    </xf>
    <xf numFmtId="49" fontId="25" fillId="0" borderId="1" xfId="0" applyNumberFormat="1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 wrapText="1"/>
    </xf>
    <xf numFmtId="0" fontId="24" fillId="0" borderId="1" xfId="0" quotePrefix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6" fillId="0" borderId="0" xfId="0" applyFont="1" applyFill="1"/>
    <xf numFmtId="0" fontId="22" fillId="0" borderId="0" xfId="0" applyFont="1" applyFill="1" applyBorder="1" applyAlignment="1">
      <alignment horizontal="center"/>
    </xf>
    <xf numFmtId="3" fontId="28" fillId="0" borderId="1" xfId="0" applyNumberFormat="1" applyFont="1" applyFill="1" applyBorder="1" applyAlignment="1">
      <alignment horizontal="center" vertical="center"/>
    </xf>
    <xf numFmtId="164" fontId="29" fillId="0" borderId="1" xfId="2" applyNumberFormat="1" applyFont="1" applyFill="1" applyBorder="1" applyAlignment="1">
      <alignment horizontal="center" vertical="center" wrapText="1"/>
    </xf>
    <xf numFmtId="3" fontId="28" fillId="0" borderId="1" xfId="2" applyNumberFormat="1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 wrapText="1"/>
    </xf>
    <xf numFmtId="3" fontId="25" fillId="0" borderId="1" xfId="2" applyNumberFormat="1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/>
    </xf>
    <xf numFmtId="3" fontId="25" fillId="0" borderId="2" xfId="0" applyNumberFormat="1" applyFont="1" applyFill="1" applyBorder="1" applyAlignment="1">
      <alignment horizontal="center" vertical="center"/>
    </xf>
    <xf numFmtId="3" fontId="24" fillId="0" borderId="2" xfId="2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top" wrapText="1"/>
    </xf>
    <xf numFmtId="3" fontId="25" fillId="0" borderId="2" xfId="0" applyNumberFormat="1" applyFont="1" applyFill="1" applyBorder="1" applyAlignment="1">
      <alignment horizontal="center" vertical="center" wrapText="1"/>
    </xf>
    <xf numFmtId="3" fontId="25" fillId="0" borderId="2" xfId="2" applyNumberFormat="1" applyFont="1" applyFill="1" applyBorder="1" applyAlignment="1">
      <alignment horizontal="center" vertical="center" wrapText="1"/>
    </xf>
    <xf numFmtId="3" fontId="24" fillId="0" borderId="1" xfId="2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wrapText="1"/>
    </xf>
    <xf numFmtId="49" fontId="25" fillId="0" borderId="5" xfId="0" applyNumberFormat="1" applyFont="1" applyBorder="1" applyAlignment="1" applyProtection="1">
      <alignment horizontal="left" vertical="center" wrapText="1"/>
    </xf>
    <xf numFmtId="0" fontId="31" fillId="0" borderId="1" xfId="0" quotePrefix="1" applyFont="1" applyFill="1" applyBorder="1" applyAlignment="1">
      <alignment horizontal="left" vertical="center" wrapText="1"/>
    </xf>
    <xf numFmtId="3" fontId="24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left" vertical="center" wrapText="1"/>
    </xf>
    <xf numFmtId="165" fontId="21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165" fontId="32" fillId="0" borderId="1" xfId="0" applyNumberFormat="1" applyFont="1" applyFill="1" applyBorder="1" applyAlignment="1">
      <alignment horizontal="center" vertical="center" wrapText="1"/>
    </xf>
    <xf numFmtId="165" fontId="32" fillId="4" borderId="1" xfId="0" applyNumberFormat="1" applyFont="1" applyFill="1" applyBorder="1" applyAlignment="1">
      <alignment horizontal="center" vertical="center" wrapText="1"/>
    </xf>
    <xf numFmtId="165" fontId="25" fillId="0" borderId="1" xfId="2" applyNumberFormat="1" applyFont="1" applyFill="1" applyBorder="1" applyAlignment="1">
      <alignment horizontal="center" vertical="center" wrapText="1"/>
    </xf>
    <xf numFmtId="3" fontId="25" fillId="4" borderId="1" xfId="2" applyNumberFormat="1" applyFont="1" applyFill="1" applyBorder="1" applyAlignment="1">
      <alignment horizontal="center" vertical="center" wrapText="1"/>
    </xf>
    <xf numFmtId="165" fontId="25" fillId="0" borderId="1" xfId="0" applyNumberFormat="1" applyFont="1" applyFill="1" applyBorder="1" applyAlignment="1">
      <alignment horizontal="center" vertical="center" wrapText="1"/>
    </xf>
    <xf numFmtId="165" fontId="25" fillId="4" borderId="1" xfId="0" applyNumberFormat="1" applyFont="1" applyFill="1" applyBorder="1" applyAlignment="1">
      <alignment horizontal="center" vertical="center" wrapText="1"/>
    </xf>
    <xf numFmtId="165" fontId="25" fillId="4" borderId="1" xfId="2" applyNumberFormat="1" applyFont="1" applyFill="1" applyBorder="1" applyAlignment="1">
      <alignment horizontal="center" vertical="center" wrapText="1"/>
    </xf>
    <xf numFmtId="165" fontId="24" fillId="0" borderId="1" xfId="0" applyNumberFormat="1" applyFont="1" applyFill="1" applyBorder="1" applyAlignment="1">
      <alignment horizontal="center" vertical="center" wrapText="1"/>
    </xf>
    <xf numFmtId="165" fontId="21" fillId="4" borderId="1" xfId="0" applyNumberFormat="1" applyFont="1" applyFill="1" applyBorder="1" applyAlignment="1">
      <alignment horizontal="center" vertical="center" wrapText="1"/>
    </xf>
    <xf numFmtId="165" fontId="25" fillId="4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/>
    </xf>
    <xf numFmtId="165" fontId="24" fillId="4" borderId="1" xfId="0" applyNumberFormat="1" applyFont="1" applyFill="1" applyBorder="1" applyAlignment="1">
      <alignment horizontal="center" vertical="center"/>
    </xf>
    <xf numFmtId="165" fontId="24" fillId="0" borderId="1" xfId="0" applyNumberFormat="1" applyFont="1" applyFill="1" applyBorder="1" applyAlignment="1">
      <alignment horizontal="center" vertical="center"/>
    </xf>
    <xf numFmtId="165" fontId="24" fillId="4" borderId="1" xfId="0" applyNumberFormat="1" applyFont="1" applyFill="1" applyBorder="1" applyAlignment="1">
      <alignment horizontal="center" vertical="center" wrapText="1"/>
    </xf>
    <xf numFmtId="165" fontId="25" fillId="0" borderId="1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1" fontId="34" fillId="0" borderId="0" xfId="0" applyNumberFormat="1" applyFont="1" applyFill="1"/>
    <xf numFmtId="0" fontId="35" fillId="0" borderId="0" xfId="0" quotePrefix="1" applyFont="1" applyFill="1" applyBorder="1" applyAlignment="1">
      <alignment horizontal="center" vertical="center"/>
    </xf>
    <xf numFmtId="1" fontId="34" fillId="0" borderId="0" xfId="0" applyNumberFormat="1" applyFont="1" applyFill="1" applyBorder="1"/>
    <xf numFmtId="0" fontId="33" fillId="0" borderId="0" xfId="0" applyFont="1" applyFill="1" applyBorder="1" applyAlignment="1"/>
    <xf numFmtId="0" fontId="35" fillId="0" borderId="0" xfId="0" applyFont="1" applyFill="1" applyBorder="1" applyAlignment="1"/>
    <xf numFmtId="0" fontId="31" fillId="0" borderId="1" xfId="0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164" fontId="2" fillId="0" borderId="2" xfId="2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top" wrapText="1"/>
    </xf>
    <xf numFmtId="164" fontId="36" fillId="4" borderId="1" xfId="2" applyNumberFormat="1" applyFont="1" applyFill="1" applyBorder="1" applyAlignment="1">
      <alignment horizontal="center" vertical="center" wrapText="1"/>
    </xf>
    <xf numFmtId="3" fontId="4" fillId="4" borderId="4" xfId="2" applyNumberFormat="1" applyFont="1" applyFill="1" applyBorder="1" applyAlignment="1">
      <alignment horizontal="center" vertical="center" wrapText="1"/>
    </xf>
    <xf numFmtId="3" fontId="25" fillId="4" borderId="1" xfId="0" applyNumberFormat="1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/>
    </xf>
    <xf numFmtId="3" fontId="19" fillId="0" borderId="2" xfId="0" applyNumberFormat="1" applyFont="1" applyFill="1" applyBorder="1" applyAlignment="1">
      <alignment horizontal="center" vertical="center"/>
    </xf>
    <xf numFmtId="3" fontId="19" fillId="0" borderId="2" xfId="0" applyNumberFormat="1" applyFont="1" applyFill="1" applyBorder="1" applyAlignment="1">
      <alignment horizontal="center" vertical="center" wrapText="1"/>
    </xf>
    <xf numFmtId="3" fontId="19" fillId="0" borderId="1" xfId="2" applyNumberFormat="1" applyFont="1" applyFill="1" applyBorder="1" applyAlignment="1">
      <alignment horizontal="center" vertical="center" wrapText="1"/>
    </xf>
    <xf numFmtId="3" fontId="19" fillId="0" borderId="2" xfId="2" applyNumberFormat="1" applyFont="1" applyFill="1" applyBorder="1" applyAlignment="1">
      <alignment horizontal="center" vertical="center" wrapText="1"/>
    </xf>
    <xf numFmtId="3" fontId="25" fillId="6" borderId="1" xfId="2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wrapText="1"/>
    </xf>
    <xf numFmtId="3" fontId="4" fillId="4" borderId="4" xfId="0" applyNumberFormat="1" applyFont="1" applyFill="1" applyBorder="1" applyAlignment="1">
      <alignment horizontal="center" vertical="center" wrapText="1"/>
    </xf>
    <xf numFmtId="164" fontId="36" fillId="4" borderId="4" xfId="2" applyNumberFormat="1" applyFont="1" applyFill="1" applyBorder="1" applyAlignment="1">
      <alignment horizontal="center" vertical="center" wrapText="1"/>
    </xf>
    <xf numFmtId="3" fontId="2" fillId="4" borderId="4" xfId="0" applyNumberFormat="1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wrapText="1"/>
    </xf>
    <xf numFmtId="0" fontId="14" fillId="0" borderId="6" xfId="0" applyFont="1" applyFill="1" applyBorder="1" applyAlignment="1">
      <alignment wrapText="1"/>
    </xf>
    <xf numFmtId="164" fontId="2" fillId="4" borderId="4" xfId="2" applyNumberFormat="1" applyFont="1" applyFill="1" applyBorder="1" applyAlignment="1">
      <alignment horizontal="center" vertical="center" wrapText="1"/>
    </xf>
    <xf numFmtId="164" fontId="2" fillId="4" borderId="1" xfId="2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wrapText="1"/>
    </xf>
    <xf numFmtId="3" fontId="5" fillId="0" borderId="1" xfId="0" quotePrefix="1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7" fillId="0" borderId="0" xfId="0" applyFont="1" applyBorder="1" applyAlignment="1">
      <alignment horizontal="center"/>
    </xf>
    <xf numFmtId="49" fontId="3" fillId="4" borderId="7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9" fontId="3" fillId="4" borderId="7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9" fontId="3" fillId="4" borderId="7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 vertical="center" wrapText="1"/>
    </xf>
    <xf numFmtId="49" fontId="21" fillId="0" borderId="4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 wrapText="1"/>
    </xf>
    <xf numFmtId="0" fontId="22" fillId="0" borderId="6" xfId="0" applyFont="1" applyFill="1" applyBorder="1" applyAlignment="1">
      <alignment horizontal="center" wrapText="1"/>
    </xf>
    <xf numFmtId="0" fontId="22" fillId="0" borderId="9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49" fontId="21" fillId="0" borderId="7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horizont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0" fontId="10" fillId="4" borderId="9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49" fontId="3" fillId="4" borderId="7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 wrapText="1"/>
    </xf>
    <xf numFmtId="0" fontId="10" fillId="4" borderId="13" xfId="0" applyFont="1" applyFill="1" applyBorder="1" applyAlignment="1">
      <alignment horizontal="center" wrapText="1"/>
    </xf>
    <xf numFmtId="0" fontId="10" fillId="4" borderId="14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wrapText="1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Alignment="1"/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3" fontId="4" fillId="4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3" fontId="4" fillId="4" borderId="0" xfId="2" applyNumberFormat="1" applyFont="1" applyFill="1" applyBorder="1" applyAlignment="1">
      <alignment horizontal="center" vertical="center" wrapText="1"/>
    </xf>
  </cellXfs>
  <cellStyles count="3">
    <cellStyle name="Normal" xfId="1"/>
    <cellStyle name="Обычный" xfId="0" builtinId="0"/>
    <cellStyle name="Процентный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859155</xdr:colOff>
      <xdr:row>0</xdr:row>
      <xdr:rowOff>0</xdr:rowOff>
    </xdr:from>
    <xdr:to>
      <xdr:col>2</xdr:col>
      <xdr:colOff>1983022</xdr:colOff>
      <xdr:row>0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847725" y="0"/>
          <a:ext cx="58102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859155</xdr:colOff>
      <xdr:row>0</xdr:row>
      <xdr:rowOff>0</xdr:rowOff>
    </xdr:from>
    <xdr:to>
      <xdr:col>2</xdr:col>
      <xdr:colOff>1983022</xdr:colOff>
      <xdr:row>0</xdr:row>
      <xdr:rowOff>0</xdr:rowOff>
    </xdr:to>
    <xdr:sp macro="" textlink="">
      <xdr:nvSpPr>
        <xdr:cNvPr id="3" name="Текст 1"/>
        <xdr:cNvSpPr txBox="1">
          <a:spLocks noChangeArrowheads="1"/>
        </xdr:cNvSpPr>
      </xdr:nvSpPr>
      <xdr:spPr bwMode="auto">
        <a:xfrm>
          <a:off x="847725" y="0"/>
          <a:ext cx="58102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859155</xdr:colOff>
      <xdr:row>0</xdr:row>
      <xdr:rowOff>0</xdr:rowOff>
    </xdr:from>
    <xdr:to>
      <xdr:col>2</xdr:col>
      <xdr:colOff>1983022</xdr:colOff>
      <xdr:row>0</xdr:row>
      <xdr:rowOff>0</xdr:rowOff>
    </xdr:to>
    <xdr:sp macro="" textlink="">
      <xdr:nvSpPr>
        <xdr:cNvPr id="4" name="Текст 1"/>
        <xdr:cNvSpPr txBox="1">
          <a:spLocks noChangeArrowheads="1"/>
        </xdr:cNvSpPr>
      </xdr:nvSpPr>
      <xdr:spPr bwMode="auto">
        <a:xfrm>
          <a:off x="847725" y="0"/>
          <a:ext cx="58102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859155</xdr:colOff>
      <xdr:row>0</xdr:row>
      <xdr:rowOff>0</xdr:rowOff>
    </xdr:from>
    <xdr:to>
      <xdr:col>2</xdr:col>
      <xdr:colOff>1983022</xdr:colOff>
      <xdr:row>0</xdr:row>
      <xdr:rowOff>0</xdr:rowOff>
    </xdr:to>
    <xdr:sp macro="" textlink="">
      <xdr:nvSpPr>
        <xdr:cNvPr id="5" name="Текст 1"/>
        <xdr:cNvSpPr txBox="1">
          <a:spLocks noChangeArrowheads="1"/>
        </xdr:cNvSpPr>
      </xdr:nvSpPr>
      <xdr:spPr bwMode="auto">
        <a:xfrm>
          <a:off x="847725" y="0"/>
          <a:ext cx="58102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849630" y="0"/>
          <a:ext cx="75748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3" name="Текст 1"/>
        <xdr:cNvSpPr txBox="1">
          <a:spLocks noChangeArrowheads="1"/>
        </xdr:cNvSpPr>
      </xdr:nvSpPr>
      <xdr:spPr bwMode="auto">
        <a:xfrm>
          <a:off x="849630" y="0"/>
          <a:ext cx="75748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4" name="Текст 1"/>
        <xdr:cNvSpPr txBox="1">
          <a:spLocks noChangeArrowheads="1"/>
        </xdr:cNvSpPr>
      </xdr:nvSpPr>
      <xdr:spPr bwMode="auto">
        <a:xfrm>
          <a:off x="849630" y="0"/>
          <a:ext cx="75748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5" name="Текст 1"/>
        <xdr:cNvSpPr txBox="1">
          <a:spLocks noChangeArrowheads="1"/>
        </xdr:cNvSpPr>
      </xdr:nvSpPr>
      <xdr:spPr bwMode="auto">
        <a:xfrm>
          <a:off x="849630" y="0"/>
          <a:ext cx="75748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859155</xdr:colOff>
      <xdr:row>0</xdr:row>
      <xdr:rowOff>0</xdr:rowOff>
    </xdr:from>
    <xdr:to>
      <xdr:col>6</xdr:col>
      <xdr:colOff>24</xdr:colOff>
      <xdr:row>0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859155" y="0"/>
          <a:ext cx="5903619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859155</xdr:colOff>
      <xdr:row>0</xdr:row>
      <xdr:rowOff>0</xdr:rowOff>
    </xdr:from>
    <xdr:to>
      <xdr:col>6</xdr:col>
      <xdr:colOff>24</xdr:colOff>
      <xdr:row>0</xdr:row>
      <xdr:rowOff>0</xdr:rowOff>
    </xdr:to>
    <xdr:sp macro="" textlink="">
      <xdr:nvSpPr>
        <xdr:cNvPr id="3" name="Текст 1"/>
        <xdr:cNvSpPr txBox="1">
          <a:spLocks noChangeArrowheads="1"/>
        </xdr:cNvSpPr>
      </xdr:nvSpPr>
      <xdr:spPr bwMode="auto">
        <a:xfrm>
          <a:off x="859155" y="0"/>
          <a:ext cx="5903619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859155</xdr:colOff>
      <xdr:row>0</xdr:row>
      <xdr:rowOff>0</xdr:rowOff>
    </xdr:from>
    <xdr:to>
      <xdr:col>6</xdr:col>
      <xdr:colOff>24</xdr:colOff>
      <xdr:row>0</xdr:row>
      <xdr:rowOff>0</xdr:rowOff>
    </xdr:to>
    <xdr:sp macro="" textlink="">
      <xdr:nvSpPr>
        <xdr:cNvPr id="4" name="Текст 1"/>
        <xdr:cNvSpPr txBox="1">
          <a:spLocks noChangeArrowheads="1"/>
        </xdr:cNvSpPr>
      </xdr:nvSpPr>
      <xdr:spPr bwMode="auto">
        <a:xfrm>
          <a:off x="859155" y="0"/>
          <a:ext cx="5903619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859155</xdr:colOff>
      <xdr:row>0</xdr:row>
      <xdr:rowOff>0</xdr:rowOff>
    </xdr:from>
    <xdr:to>
      <xdr:col>6</xdr:col>
      <xdr:colOff>24</xdr:colOff>
      <xdr:row>0</xdr:row>
      <xdr:rowOff>0</xdr:rowOff>
    </xdr:to>
    <xdr:sp macro="" textlink="">
      <xdr:nvSpPr>
        <xdr:cNvPr id="5" name="Текст 1"/>
        <xdr:cNvSpPr txBox="1">
          <a:spLocks noChangeArrowheads="1"/>
        </xdr:cNvSpPr>
      </xdr:nvSpPr>
      <xdr:spPr bwMode="auto">
        <a:xfrm>
          <a:off x="859155" y="0"/>
          <a:ext cx="5903619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849630" y="0"/>
          <a:ext cx="75748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3" name="Текст 1"/>
        <xdr:cNvSpPr txBox="1">
          <a:spLocks noChangeArrowheads="1"/>
        </xdr:cNvSpPr>
      </xdr:nvSpPr>
      <xdr:spPr bwMode="auto">
        <a:xfrm>
          <a:off x="849630" y="0"/>
          <a:ext cx="75748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4" name="Текст 1"/>
        <xdr:cNvSpPr txBox="1">
          <a:spLocks noChangeArrowheads="1"/>
        </xdr:cNvSpPr>
      </xdr:nvSpPr>
      <xdr:spPr bwMode="auto">
        <a:xfrm>
          <a:off x="849630" y="0"/>
          <a:ext cx="75748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5" name="Текст 1"/>
        <xdr:cNvSpPr txBox="1">
          <a:spLocks noChangeArrowheads="1"/>
        </xdr:cNvSpPr>
      </xdr:nvSpPr>
      <xdr:spPr bwMode="auto">
        <a:xfrm>
          <a:off x="849630" y="0"/>
          <a:ext cx="75748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849630" y="0"/>
          <a:ext cx="75748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3" name="Текст 1"/>
        <xdr:cNvSpPr txBox="1">
          <a:spLocks noChangeArrowheads="1"/>
        </xdr:cNvSpPr>
      </xdr:nvSpPr>
      <xdr:spPr bwMode="auto">
        <a:xfrm>
          <a:off x="849630" y="0"/>
          <a:ext cx="75748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4" name="Текст 1"/>
        <xdr:cNvSpPr txBox="1">
          <a:spLocks noChangeArrowheads="1"/>
        </xdr:cNvSpPr>
      </xdr:nvSpPr>
      <xdr:spPr bwMode="auto">
        <a:xfrm>
          <a:off x="849630" y="0"/>
          <a:ext cx="75748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5" name="Текст 1"/>
        <xdr:cNvSpPr txBox="1">
          <a:spLocks noChangeArrowheads="1"/>
        </xdr:cNvSpPr>
      </xdr:nvSpPr>
      <xdr:spPr bwMode="auto">
        <a:xfrm>
          <a:off x="849630" y="0"/>
          <a:ext cx="75748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859155</xdr:colOff>
      <xdr:row>0</xdr:row>
      <xdr:rowOff>0</xdr:rowOff>
    </xdr:from>
    <xdr:to>
      <xdr:col>6</xdr:col>
      <xdr:colOff>24</xdr:colOff>
      <xdr:row>0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859155" y="0"/>
          <a:ext cx="5903619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859155</xdr:colOff>
      <xdr:row>0</xdr:row>
      <xdr:rowOff>0</xdr:rowOff>
    </xdr:from>
    <xdr:to>
      <xdr:col>6</xdr:col>
      <xdr:colOff>24</xdr:colOff>
      <xdr:row>0</xdr:row>
      <xdr:rowOff>0</xdr:rowOff>
    </xdr:to>
    <xdr:sp macro="" textlink="">
      <xdr:nvSpPr>
        <xdr:cNvPr id="3" name="Текст 1"/>
        <xdr:cNvSpPr txBox="1">
          <a:spLocks noChangeArrowheads="1"/>
        </xdr:cNvSpPr>
      </xdr:nvSpPr>
      <xdr:spPr bwMode="auto">
        <a:xfrm>
          <a:off x="859155" y="0"/>
          <a:ext cx="5903619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859155</xdr:colOff>
      <xdr:row>0</xdr:row>
      <xdr:rowOff>0</xdr:rowOff>
    </xdr:from>
    <xdr:to>
      <xdr:col>6</xdr:col>
      <xdr:colOff>24</xdr:colOff>
      <xdr:row>0</xdr:row>
      <xdr:rowOff>0</xdr:rowOff>
    </xdr:to>
    <xdr:sp macro="" textlink="">
      <xdr:nvSpPr>
        <xdr:cNvPr id="4" name="Текст 1"/>
        <xdr:cNvSpPr txBox="1">
          <a:spLocks noChangeArrowheads="1"/>
        </xdr:cNvSpPr>
      </xdr:nvSpPr>
      <xdr:spPr bwMode="auto">
        <a:xfrm>
          <a:off x="859155" y="0"/>
          <a:ext cx="5903619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859155</xdr:colOff>
      <xdr:row>0</xdr:row>
      <xdr:rowOff>0</xdr:rowOff>
    </xdr:from>
    <xdr:to>
      <xdr:col>6</xdr:col>
      <xdr:colOff>24</xdr:colOff>
      <xdr:row>0</xdr:row>
      <xdr:rowOff>0</xdr:rowOff>
    </xdr:to>
    <xdr:sp macro="" textlink="">
      <xdr:nvSpPr>
        <xdr:cNvPr id="5" name="Текст 1"/>
        <xdr:cNvSpPr txBox="1">
          <a:spLocks noChangeArrowheads="1"/>
        </xdr:cNvSpPr>
      </xdr:nvSpPr>
      <xdr:spPr bwMode="auto">
        <a:xfrm>
          <a:off x="859155" y="0"/>
          <a:ext cx="5903619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849630</xdr:colOff>
      <xdr:row>0</xdr:row>
      <xdr:rowOff>0</xdr:rowOff>
    </xdr:from>
    <xdr:to>
      <xdr:col>6</xdr:col>
      <xdr:colOff>937842</xdr:colOff>
      <xdr:row>0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849630" y="0"/>
          <a:ext cx="75748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849630</xdr:colOff>
      <xdr:row>0</xdr:row>
      <xdr:rowOff>0</xdr:rowOff>
    </xdr:from>
    <xdr:to>
      <xdr:col>6</xdr:col>
      <xdr:colOff>937842</xdr:colOff>
      <xdr:row>0</xdr:row>
      <xdr:rowOff>0</xdr:rowOff>
    </xdr:to>
    <xdr:sp macro="" textlink="">
      <xdr:nvSpPr>
        <xdr:cNvPr id="3" name="Текст 1"/>
        <xdr:cNvSpPr txBox="1">
          <a:spLocks noChangeArrowheads="1"/>
        </xdr:cNvSpPr>
      </xdr:nvSpPr>
      <xdr:spPr bwMode="auto">
        <a:xfrm>
          <a:off x="849630" y="0"/>
          <a:ext cx="75748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849630</xdr:colOff>
      <xdr:row>0</xdr:row>
      <xdr:rowOff>0</xdr:rowOff>
    </xdr:from>
    <xdr:to>
      <xdr:col>6</xdr:col>
      <xdr:colOff>937842</xdr:colOff>
      <xdr:row>0</xdr:row>
      <xdr:rowOff>0</xdr:rowOff>
    </xdr:to>
    <xdr:sp macro="" textlink="">
      <xdr:nvSpPr>
        <xdr:cNvPr id="4" name="Текст 1"/>
        <xdr:cNvSpPr txBox="1">
          <a:spLocks noChangeArrowheads="1"/>
        </xdr:cNvSpPr>
      </xdr:nvSpPr>
      <xdr:spPr bwMode="auto">
        <a:xfrm>
          <a:off x="849630" y="0"/>
          <a:ext cx="75748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849630</xdr:colOff>
      <xdr:row>0</xdr:row>
      <xdr:rowOff>0</xdr:rowOff>
    </xdr:from>
    <xdr:to>
      <xdr:col>6</xdr:col>
      <xdr:colOff>937842</xdr:colOff>
      <xdr:row>0</xdr:row>
      <xdr:rowOff>0</xdr:rowOff>
    </xdr:to>
    <xdr:sp macro="" textlink="">
      <xdr:nvSpPr>
        <xdr:cNvPr id="5" name="Текст 1"/>
        <xdr:cNvSpPr txBox="1">
          <a:spLocks noChangeArrowheads="1"/>
        </xdr:cNvSpPr>
      </xdr:nvSpPr>
      <xdr:spPr bwMode="auto">
        <a:xfrm>
          <a:off x="849630" y="0"/>
          <a:ext cx="75748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849630" y="0"/>
          <a:ext cx="75748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3" name="Текст 1"/>
        <xdr:cNvSpPr txBox="1">
          <a:spLocks noChangeArrowheads="1"/>
        </xdr:cNvSpPr>
      </xdr:nvSpPr>
      <xdr:spPr bwMode="auto">
        <a:xfrm>
          <a:off x="849630" y="0"/>
          <a:ext cx="75748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4" name="Текст 1"/>
        <xdr:cNvSpPr txBox="1">
          <a:spLocks noChangeArrowheads="1"/>
        </xdr:cNvSpPr>
      </xdr:nvSpPr>
      <xdr:spPr bwMode="auto">
        <a:xfrm>
          <a:off x="849630" y="0"/>
          <a:ext cx="75748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5" name="Текст 1"/>
        <xdr:cNvSpPr txBox="1">
          <a:spLocks noChangeArrowheads="1"/>
        </xdr:cNvSpPr>
      </xdr:nvSpPr>
      <xdr:spPr bwMode="auto">
        <a:xfrm>
          <a:off x="849630" y="0"/>
          <a:ext cx="75748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849630" y="0"/>
          <a:ext cx="75748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3" name="Текст 1"/>
        <xdr:cNvSpPr txBox="1">
          <a:spLocks noChangeArrowheads="1"/>
        </xdr:cNvSpPr>
      </xdr:nvSpPr>
      <xdr:spPr bwMode="auto">
        <a:xfrm>
          <a:off x="849630" y="0"/>
          <a:ext cx="75748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4" name="Текст 1"/>
        <xdr:cNvSpPr txBox="1">
          <a:spLocks noChangeArrowheads="1"/>
        </xdr:cNvSpPr>
      </xdr:nvSpPr>
      <xdr:spPr bwMode="auto">
        <a:xfrm>
          <a:off x="849630" y="0"/>
          <a:ext cx="75748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5" name="Текст 1"/>
        <xdr:cNvSpPr txBox="1">
          <a:spLocks noChangeArrowheads="1"/>
        </xdr:cNvSpPr>
      </xdr:nvSpPr>
      <xdr:spPr bwMode="auto">
        <a:xfrm>
          <a:off x="849630" y="0"/>
          <a:ext cx="75748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849630" y="0"/>
          <a:ext cx="75748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3" name="Текст 1"/>
        <xdr:cNvSpPr txBox="1">
          <a:spLocks noChangeArrowheads="1"/>
        </xdr:cNvSpPr>
      </xdr:nvSpPr>
      <xdr:spPr bwMode="auto">
        <a:xfrm>
          <a:off x="849630" y="0"/>
          <a:ext cx="75748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4" name="Текст 1"/>
        <xdr:cNvSpPr txBox="1">
          <a:spLocks noChangeArrowheads="1"/>
        </xdr:cNvSpPr>
      </xdr:nvSpPr>
      <xdr:spPr bwMode="auto">
        <a:xfrm>
          <a:off x="849630" y="0"/>
          <a:ext cx="75748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5" name="Текст 1"/>
        <xdr:cNvSpPr txBox="1">
          <a:spLocks noChangeArrowheads="1"/>
        </xdr:cNvSpPr>
      </xdr:nvSpPr>
      <xdr:spPr bwMode="auto">
        <a:xfrm>
          <a:off x="849630" y="0"/>
          <a:ext cx="75748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859155</xdr:colOff>
      <xdr:row>0</xdr:row>
      <xdr:rowOff>0</xdr:rowOff>
    </xdr:from>
    <xdr:to>
      <xdr:col>6</xdr:col>
      <xdr:colOff>24</xdr:colOff>
      <xdr:row>0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859155" y="0"/>
          <a:ext cx="5903619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859155</xdr:colOff>
      <xdr:row>0</xdr:row>
      <xdr:rowOff>0</xdr:rowOff>
    </xdr:from>
    <xdr:to>
      <xdr:col>6</xdr:col>
      <xdr:colOff>24</xdr:colOff>
      <xdr:row>0</xdr:row>
      <xdr:rowOff>0</xdr:rowOff>
    </xdr:to>
    <xdr:sp macro="" textlink="">
      <xdr:nvSpPr>
        <xdr:cNvPr id="3" name="Текст 1"/>
        <xdr:cNvSpPr txBox="1">
          <a:spLocks noChangeArrowheads="1"/>
        </xdr:cNvSpPr>
      </xdr:nvSpPr>
      <xdr:spPr bwMode="auto">
        <a:xfrm>
          <a:off x="859155" y="0"/>
          <a:ext cx="5903619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859155</xdr:colOff>
      <xdr:row>0</xdr:row>
      <xdr:rowOff>0</xdr:rowOff>
    </xdr:from>
    <xdr:to>
      <xdr:col>6</xdr:col>
      <xdr:colOff>24</xdr:colOff>
      <xdr:row>0</xdr:row>
      <xdr:rowOff>0</xdr:rowOff>
    </xdr:to>
    <xdr:sp macro="" textlink="">
      <xdr:nvSpPr>
        <xdr:cNvPr id="4" name="Текст 1"/>
        <xdr:cNvSpPr txBox="1">
          <a:spLocks noChangeArrowheads="1"/>
        </xdr:cNvSpPr>
      </xdr:nvSpPr>
      <xdr:spPr bwMode="auto">
        <a:xfrm>
          <a:off x="859155" y="0"/>
          <a:ext cx="5903619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859155</xdr:colOff>
      <xdr:row>0</xdr:row>
      <xdr:rowOff>0</xdr:rowOff>
    </xdr:from>
    <xdr:to>
      <xdr:col>6</xdr:col>
      <xdr:colOff>24</xdr:colOff>
      <xdr:row>0</xdr:row>
      <xdr:rowOff>0</xdr:rowOff>
    </xdr:to>
    <xdr:sp macro="" textlink="">
      <xdr:nvSpPr>
        <xdr:cNvPr id="5" name="Текст 1"/>
        <xdr:cNvSpPr txBox="1">
          <a:spLocks noChangeArrowheads="1"/>
        </xdr:cNvSpPr>
      </xdr:nvSpPr>
      <xdr:spPr bwMode="auto">
        <a:xfrm>
          <a:off x="859155" y="0"/>
          <a:ext cx="5903619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849630" y="0"/>
          <a:ext cx="7146237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3" name="Текст 1"/>
        <xdr:cNvSpPr txBox="1">
          <a:spLocks noChangeArrowheads="1"/>
        </xdr:cNvSpPr>
      </xdr:nvSpPr>
      <xdr:spPr bwMode="auto">
        <a:xfrm>
          <a:off x="849630" y="0"/>
          <a:ext cx="7146237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4" name="Текст 1"/>
        <xdr:cNvSpPr txBox="1">
          <a:spLocks noChangeArrowheads="1"/>
        </xdr:cNvSpPr>
      </xdr:nvSpPr>
      <xdr:spPr bwMode="auto">
        <a:xfrm>
          <a:off x="849630" y="0"/>
          <a:ext cx="7146237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5" name="Текст 1"/>
        <xdr:cNvSpPr txBox="1">
          <a:spLocks noChangeArrowheads="1"/>
        </xdr:cNvSpPr>
      </xdr:nvSpPr>
      <xdr:spPr bwMode="auto">
        <a:xfrm>
          <a:off x="849630" y="0"/>
          <a:ext cx="7146237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849630" y="0"/>
          <a:ext cx="73843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3" name="Текст 1"/>
        <xdr:cNvSpPr txBox="1">
          <a:spLocks noChangeArrowheads="1"/>
        </xdr:cNvSpPr>
      </xdr:nvSpPr>
      <xdr:spPr bwMode="auto">
        <a:xfrm>
          <a:off x="849630" y="0"/>
          <a:ext cx="73843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4" name="Текст 1"/>
        <xdr:cNvSpPr txBox="1">
          <a:spLocks noChangeArrowheads="1"/>
        </xdr:cNvSpPr>
      </xdr:nvSpPr>
      <xdr:spPr bwMode="auto">
        <a:xfrm>
          <a:off x="849630" y="0"/>
          <a:ext cx="73843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5" name="Текст 1"/>
        <xdr:cNvSpPr txBox="1">
          <a:spLocks noChangeArrowheads="1"/>
        </xdr:cNvSpPr>
      </xdr:nvSpPr>
      <xdr:spPr bwMode="auto">
        <a:xfrm>
          <a:off x="849630" y="0"/>
          <a:ext cx="73843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859155</xdr:colOff>
      <xdr:row>0</xdr:row>
      <xdr:rowOff>0</xdr:rowOff>
    </xdr:from>
    <xdr:to>
      <xdr:col>6</xdr:col>
      <xdr:colOff>24</xdr:colOff>
      <xdr:row>0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859155" y="0"/>
          <a:ext cx="5903619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859155</xdr:colOff>
      <xdr:row>0</xdr:row>
      <xdr:rowOff>0</xdr:rowOff>
    </xdr:from>
    <xdr:to>
      <xdr:col>6</xdr:col>
      <xdr:colOff>24</xdr:colOff>
      <xdr:row>0</xdr:row>
      <xdr:rowOff>0</xdr:rowOff>
    </xdr:to>
    <xdr:sp macro="" textlink="">
      <xdr:nvSpPr>
        <xdr:cNvPr id="3" name="Текст 1"/>
        <xdr:cNvSpPr txBox="1">
          <a:spLocks noChangeArrowheads="1"/>
        </xdr:cNvSpPr>
      </xdr:nvSpPr>
      <xdr:spPr bwMode="auto">
        <a:xfrm>
          <a:off x="859155" y="0"/>
          <a:ext cx="5903619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859155</xdr:colOff>
      <xdr:row>0</xdr:row>
      <xdr:rowOff>0</xdr:rowOff>
    </xdr:from>
    <xdr:to>
      <xdr:col>6</xdr:col>
      <xdr:colOff>24</xdr:colOff>
      <xdr:row>0</xdr:row>
      <xdr:rowOff>0</xdr:rowOff>
    </xdr:to>
    <xdr:sp macro="" textlink="">
      <xdr:nvSpPr>
        <xdr:cNvPr id="4" name="Текст 1"/>
        <xdr:cNvSpPr txBox="1">
          <a:spLocks noChangeArrowheads="1"/>
        </xdr:cNvSpPr>
      </xdr:nvSpPr>
      <xdr:spPr bwMode="auto">
        <a:xfrm>
          <a:off x="859155" y="0"/>
          <a:ext cx="5903619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859155</xdr:colOff>
      <xdr:row>0</xdr:row>
      <xdr:rowOff>0</xdr:rowOff>
    </xdr:from>
    <xdr:to>
      <xdr:col>6</xdr:col>
      <xdr:colOff>24</xdr:colOff>
      <xdr:row>0</xdr:row>
      <xdr:rowOff>0</xdr:rowOff>
    </xdr:to>
    <xdr:sp macro="" textlink="">
      <xdr:nvSpPr>
        <xdr:cNvPr id="5" name="Текст 1"/>
        <xdr:cNvSpPr txBox="1">
          <a:spLocks noChangeArrowheads="1"/>
        </xdr:cNvSpPr>
      </xdr:nvSpPr>
      <xdr:spPr bwMode="auto">
        <a:xfrm>
          <a:off x="859155" y="0"/>
          <a:ext cx="5903619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849630</xdr:colOff>
      <xdr:row>0</xdr:row>
      <xdr:rowOff>0</xdr:rowOff>
    </xdr:from>
    <xdr:to>
      <xdr:col>7</xdr:col>
      <xdr:colOff>937842</xdr:colOff>
      <xdr:row>0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849630" y="0"/>
          <a:ext cx="73843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849630</xdr:colOff>
      <xdr:row>0</xdr:row>
      <xdr:rowOff>0</xdr:rowOff>
    </xdr:from>
    <xdr:to>
      <xdr:col>7</xdr:col>
      <xdr:colOff>937842</xdr:colOff>
      <xdr:row>0</xdr:row>
      <xdr:rowOff>0</xdr:rowOff>
    </xdr:to>
    <xdr:sp macro="" textlink="">
      <xdr:nvSpPr>
        <xdr:cNvPr id="3" name="Текст 1"/>
        <xdr:cNvSpPr txBox="1">
          <a:spLocks noChangeArrowheads="1"/>
        </xdr:cNvSpPr>
      </xdr:nvSpPr>
      <xdr:spPr bwMode="auto">
        <a:xfrm>
          <a:off x="849630" y="0"/>
          <a:ext cx="73843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849630</xdr:colOff>
      <xdr:row>0</xdr:row>
      <xdr:rowOff>0</xdr:rowOff>
    </xdr:from>
    <xdr:to>
      <xdr:col>7</xdr:col>
      <xdr:colOff>937842</xdr:colOff>
      <xdr:row>0</xdr:row>
      <xdr:rowOff>0</xdr:rowOff>
    </xdr:to>
    <xdr:sp macro="" textlink="">
      <xdr:nvSpPr>
        <xdr:cNvPr id="4" name="Текст 1"/>
        <xdr:cNvSpPr txBox="1">
          <a:spLocks noChangeArrowheads="1"/>
        </xdr:cNvSpPr>
      </xdr:nvSpPr>
      <xdr:spPr bwMode="auto">
        <a:xfrm>
          <a:off x="849630" y="0"/>
          <a:ext cx="73843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849630</xdr:colOff>
      <xdr:row>0</xdr:row>
      <xdr:rowOff>0</xdr:rowOff>
    </xdr:from>
    <xdr:to>
      <xdr:col>7</xdr:col>
      <xdr:colOff>937842</xdr:colOff>
      <xdr:row>0</xdr:row>
      <xdr:rowOff>0</xdr:rowOff>
    </xdr:to>
    <xdr:sp macro="" textlink="">
      <xdr:nvSpPr>
        <xdr:cNvPr id="5" name="Текст 1"/>
        <xdr:cNvSpPr txBox="1">
          <a:spLocks noChangeArrowheads="1"/>
        </xdr:cNvSpPr>
      </xdr:nvSpPr>
      <xdr:spPr bwMode="auto">
        <a:xfrm>
          <a:off x="849630" y="0"/>
          <a:ext cx="73843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849630" y="0"/>
          <a:ext cx="73843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3" name="Текст 1"/>
        <xdr:cNvSpPr txBox="1">
          <a:spLocks noChangeArrowheads="1"/>
        </xdr:cNvSpPr>
      </xdr:nvSpPr>
      <xdr:spPr bwMode="auto">
        <a:xfrm>
          <a:off x="849630" y="0"/>
          <a:ext cx="73843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4" name="Текст 1"/>
        <xdr:cNvSpPr txBox="1">
          <a:spLocks noChangeArrowheads="1"/>
        </xdr:cNvSpPr>
      </xdr:nvSpPr>
      <xdr:spPr bwMode="auto">
        <a:xfrm>
          <a:off x="849630" y="0"/>
          <a:ext cx="73843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5" name="Текст 1"/>
        <xdr:cNvSpPr txBox="1">
          <a:spLocks noChangeArrowheads="1"/>
        </xdr:cNvSpPr>
      </xdr:nvSpPr>
      <xdr:spPr bwMode="auto">
        <a:xfrm>
          <a:off x="849630" y="0"/>
          <a:ext cx="73843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849630" y="0"/>
          <a:ext cx="73843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3" name="Текст 1"/>
        <xdr:cNvSpPr txBox="1">
          <a:spLocks noChangeArrowheads="1"/>
        </xdr:cNvSpPr>
      </xdr:nvSpPr>
      <xdr:spPr bwMode="auto">
        <a:xfrm>
          <a:off x="849630" y="0"/>
          <a:ext cx="73843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4" name="Текст 1"/>
        <xdr:cNvSpPr txBox="1">
          <a:spLocks noChangeArrowheads="1"/>
        </xdr:cNvSpPr>
      </xdr:nvSpPr>
      <xdr:spPr bwMode="auto">
        <a:xfrm>
          <a:off x="849630" y="0"/>
          <a:ext cx="73843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5" name="Текст 1"/>
        <xdr:cNvSpPr txBox="1">
          <a:spLocks noChangeArrowheads="1"/>
        </xdr:cNvSpPr>
      </xdr:nvSpPr>
      <xdr:spPr bwMode="auto">
        <a:xfrm>
          <a:off x="849630" y="0"/>
          <a:ext cx="73843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859155</xdr:colOff>
      <xdr:row>0</xdr:row>
      <xdr:rowOff>0</xdr:rowOff>
    </xdr:from>
    <xdr:to>
      <xdr:col>6</xdr:col>
      <xdr:colOff>24</xdr:colOff>
      <xdr:row>0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859155" y="0"/>
          <a:ext cx="5903619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859155</xdr:colOff>
      <xdr:row>0</xdr:row>
      <xdr:rowOff>0</xdr:rowOff>
    </xdr:from>
    <xdr:to>
      <xdr:col>6</xdr:col>
      <xdr:colOff>24</xdr:colOff>
      <xdr:row>0</xdr:row>
      <xdr:rowOff>0</xdr:rowOff>
    </xdr:to>
    <xdr:sp macro="" textlink="">
      <xdr:nvSpPr>
        <xdr:cNvPr id="3" name="Текст 1"/>
        <xdr:cNvSpPr txBox="1">
          <a:spLocks noChangeArrowheads="1"/>
        </xdr:cNvSpPr>
      </xdr:nvSpPr>
      <xdr:spPr bwMode="auto">
        <a:xfrm>
          <a:off x="859155" y="0"/>
          <a:ext cx="5903619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859155</xdr:colOff>
      <xdr:row>0</xdr:row>
      <xdr:rowOff>0</xdr:rowOff>
    </xdr:from>
    <xdr:to>
      <xdr:col>6</xdr:col>
      <xdr:colOff>24</xdr:colOff>
      <xdr:row>0</xdr:row>
      <xdr:rowOff>0</xdr:rowOff>
    </xdr:to>
    <xdr:sp macro="" textlink="">
      <xdr:nvSpPr>
        <xdr:cNvPr id="4" name="Текст 1"/>
        <xdr:cNvSpPr txBox="1">
          <a:spLocks noChangeArrowheads="1"/>
        </xdr:cNvSpPr>
      </xdr:nvSpPr>
      <xdr:spPr bwMode="auto">
        <a:xfrm>
          <a:off x="859155" y="0"/>
          <a:ext cx="5903619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859155</xdr:colOff>
      <xdr:row>0</xdr:row>
      <xdr:rowOff>0</xdr:rowOff>
    </xdr:from>
    <xdr:to>
      <xdr:col>6</xdr:col>
      <xdr:colOff>24</xdr:colOff>
      <xdr:row>0</xdr:row>
      <xdr:rowOff>0</xdr:rowOff>
    </xdr:to>
    <xdr:sp macro="" textlink="">
      <xdr:nvSpPr>
        <xdr:cNvPr id="5" name="Текст 1"/>
        <xdr:cNvSpPr txBox="1">
          <a:spLocks noChangeArrowheads="1"/>
        </xdr:cNvSpPr>
      </xdr:nvSpPr>
      <xdr:spPr bwMode="auto">
        <a:xfrm>
          <a:off x="859155" y="0"/>
          <a:ext cx="5903619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849630" y="0"/>
          <a:ext cx="73843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3" name="Текст 1"/>
        <xdr:cNvSpPr txBox="1">
          <a:spLocks noChangeArrowheads="1"/>
        </xdr:cNvSpPr>
      </xdr:nvSpPr>
      <xdr:spPr bwMode="auto">
        <a:xfrm>
          <a:off x="849630" y="0"/>
          <a:ext cx="73843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4" name="Текст 1"/>
        <xdr:cNvSpPr txBox="1">
          <a:spLocks noChangeArrowheads="1"/>
        </xdr:cNvSpPr>
      </xdr:nvSpPr>
      <xdr:spPr bwMode="auto">
        <a:xfrm>
          <a:off x="849630" y="0"/>
          <a:ext cx="73843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5" name="Текст 1"/>
        <xdr:cNvSpPr txBox="1">
          <a:spLocks noChangeArrowheads="1"/>
        </xdr:cNvSpPr>
      </xdr:nvSpPr>
      <xdr:spPr bwMode="auto">
        <a:xfrm>
          <a:off x="849630" y="0"/>
          <a:ext cx="73843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859155</xdr:colOff>
      <xdr:row>0</xdr:row>
      <xdr:rowOff>0</xdr:rowOff>
    </xdr:from>
    <xdr:to>
      <xdr:col>6</xdr:col>
      <xdr:colOff>24</xdr:colOff>
      <xdr:row>0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859155" y="0"/>
          <a:ext cx="5846469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859155</xdr:colOff>
      <xdr:row>0</xdr:row>
      <xdr:rowOff>0</xdr:rowOff>
    </xdr:from>
    <xdr:to>
      <xdr:col>6</xdr:col>
      <xdr:colOff>24</xdr:colOff>
      <xdr:row>0</xdr:row>
      <xdr:rowOff>0</xdr:rowOff>
    </xdr:to>
    <xdr:sp macro="" textlink="">
      <xdr:nvSpPr>
        <xdr:cNvPr id="3" name="Текст 1"/>
        <xdr:cNvSpPr txBox="1">
          <a:spLocks noChangeArrowheads="1"/>
        </xdr:cNvSpPr>
      </xdr:nvSpPr>
      <xdr:spPr bwMode="auto">
        <a:xfrm>
          <a:off x="859155" y="0"/>
          <a:ext cx="5846469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859155</xdr:colOff>
      <xdr:row>0</xdr:row>
      <xdr:rowOff>0</xdr:rowOff>
    </xdr:from>
    <xdr:to>
      <xdr:col>6</xdr:col>
      <xdr:colOff>24</xdr:colOff>
      <xdr:row>0</xdr:row>
      <xdr:rowOff>0</xdr:rowOff>
    </xdr:to>
    <xdr:sp macro="" textlink="">
      <xdr:nvSpPr>
        <xdr:cNvPr id="4" name="Текст 1"/>
        <xdr:cNvSpPr txBox="1">
          <a:spLocks noChangeArrowheads="1"/>
        </xdr:cNvSpPr>
      </xdr:nvSpPr>
      <xdr:spPr bwMode="auto">
        <a:xfrm>
          <a:off x="859155" y="0"/>
          <a:ext cx="5846469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859155</xdr:colOff>
      <xdr:row>0</xdr:row>
      <xdr:rowOff>0</xdr:rowOff>
    </xdr:from>
    <xdr:to>
      <xdr:col>6</xdr:col>
      <xdr:colOff>24</xdr:colOff>
      <xdr:row>0</xdr:row>
      <xdr:rowOff>0</xdr:rowOff>
    </xdr:to>
    <xdr:sp macro="" textlink="">
      <xdr:nvSpPr>
        <xdr:cNvPr id="5" name="Текст 1"/>
        <xdr:cNvSpPr txBox="1">
          <a:spLocks noChangeArrowheads="1"/>
        </xdr:cNvSpPr>
      </xdr:nvSpPr>
      <xdr:spPr bwMode="auto">
        <a:xfrm>
          <a:off x="859155" y="0"/>
          <a:ext cx="5846469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849630" y="0"/>
          <a:ext cx="75748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3" name="Текст 1"/>
        <xdr:cNvSpPr txBox="1">
          <a:spLocks noChangeArrowheads="1"/>
        </xdr:cNvSpPr>
      </xdr:nvSpPr>
      <xdr:spPr bwMode="auto">
        <a:xfrm>
          <a:off x="849630" y="0"/>
          <a:ext cx="75748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4" name="Текст 1"/>
        <xdr:cNvSpPr txBox="1">
          <a:spLocks noChangeArrowheads="1"/>
        </xdr:cNvSpPr>
      </xdr:nvSpPr>
      <xdr:spPr bwMode="auto">
        <a:xfrm>
          <a:off x="849630" y="0"/>
          <a:ext cx="75748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5" name="Текст 1"/>
        <xdr:cNvSpPr txBox="1">
          <a:spLocks noChangeArrowheads="1"/>
        </xdr:cNvSpPr>
      </xdr:nvSpPr>
      <xdr:spPr bwMode="auto">
        <a:xfrm>
          <a:off x="849630" y="0"/>
          <a:ext cx="75748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859155</xdr:colOff>
      <xdr:row>0</xdr:row>
      <xdr:rowOff>0</xdr:rowOff>
    </xdr:from>
    <xdr:to>
      <xdr:col>6</xdr:col>
      <xdr:colOff>24</xdr:colOff>
      <xdr:row>0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859155" y="0"/>
          <a:ext cx="5903619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859155</xdr:colOff>
      <xdr:row>0</xdr:row>
      <xdr:rowOff>0</xdr:rowOff>
    </xdr:from>
    <xdr:to>
      <xdr:col>6</xdr:col>
      <xdr:colOff>24</xdr:colOff>
      <xdr:row>0</xdr:row>
      <xdr:rowOff>0</xdr:rowOff>
    </xdr:to>
    <xdr:sp macro="" textlink="">
      <xdr:nvSpPr>
        <xdr:cNvPr id="3" name="Текст 1"/>
        <xdr:cNvSpPr txBox="1">
          <a:spLocks noChangeArrowheads="1"/>
        </xdr:cNvSpPr>
      </xdr:nvSpPr>
      <xdr:spPr bwMode="auto">
        <a:xfrm>
          <a:off x="859155" y="0"/>
          <a:ext cx="5903619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859155</xdr:colOff>
      <xdr:row>0</xdr:row>
      <xdr:rowOff>0</xdr:rowOff>
    </xdr:from>
    <xdr:to>
      <xdr:col>6</xdr:col>
      <xdr:colOff>24</xdr:colOff>
      <xdr:row>0</xdr:row>
      <xdr:rowOff>0</xdr:rowOff>
    </xdr:to>
    <xdr:sp macro="" textlink="">
      <xdr:nvSpPr>
        <xdr:cNvPr id="4" name="Текст 1"/>
        <xdr:cNvSpPr txBox="1">
          <a:spLocks noChangeArrowheads="1"/>
        </xdr:cNvSpPr>
      </xdr:nvSpPr>
      <xdr:spPr bwMode="auto">
        <a:xfrm>
          <a:off x="859155" y="0"/>
          <a:ext cx="5903619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859155</xdr:colOff>
      <xdr:row>0</xdr:row>
      <xdr:rowOff>0</xdr:rowOff>
    </xdr:from>
    <xdr:to>
      <xdr:col>6</xdr:col>
      <xdr:colOff>24</xdr:colOff>
      <xdr:row>0</xdr:row>
      <xdr:rowOff>0</xdr:rowOff>
    </xdr:to>
    <xdr:sp macro="" textlink="">
      <xdr:nvSpPr>
        <xdr:cNvPr id="5" name="Текст 1"/>
        <xdr:cNvSpPr txBox="1">
          <a:spLocks noChangeArrowheads="1"/>
        </xdr:cNvSpPr>
      </xdr:nvSpPr>
      <xdr:spPr bwMode="auto">
        <a:xfrm>
          <a:off x="859155" y="0"/>
          <a:ext cx="5903619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849630" y="0"/>
          <a:ext cx="75748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3" name="Текст 1"/>
        <xdr:cNvSpPr txBox="1">
          <a:spLocks noChangeArrowheads="1"/>
        </xdr:cNvSpPr>
      </xdr:nvSpPr>
      <xdr:spPr bwMode="auto">
        <a:xfrm>
          <a:off x="849630" y="0"/>
          <a:ext cx="75748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4" name="Текст 1"/>
        <xdr:cNvSpPr txBox="1">
          <a:spLocks noChangeArrowheads="1"/>
        </xdr:cNvSpPr>
      </xdr:nvSpPr>
      <xdr:spPr bwMode="auto">
        <a:xfrm>
          <a:off x="849630" y="0"/>
          <a:ext cx="75748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5" name="Текст 1"/>
        <xdr:cNvSpPr txBox="1">
          <a:spLocks noChangeArrowheads="1"/>
        </xdr:cNvSpPr>
      </xdr:nvSpPr>
      <xdr:spPr bwMode="auto">
        <a:xfrm>
          <a:off x="849630" y="0"/>
          <a:ext cx="75748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859155</xdr:colOff>
      <xdr:row>0</xdr:row>
      <xdr:rowOff>0</xdr:rowOff>
    </xdr:from>
    <xdr:to>
      <xdr:col>6</xdr:col>
      <xdr:colOff>24</xdr:colOff>
      <xdr:row>0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859155" y="0"/>
          <a:ext cx="5903619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859155</xdr:colOff>
      <xdr:row>0</xdr:row>
      <xdr:rowOff>0</xdr:rowOff>
    </xdr:from>
    <xdr:to>
      <xdr:col>6</xdr:col>
      <xdr:colOff>24</xdr:colOff>
      <xdr:row>0</xdr:row>
      <xdr:rowOff>0</xdr:rowOff>
    </xdr:to>
    <xdr:sp macro="" textlink="">
      <xdr:nvSpPr>
        <xdr:cNvPr id="3" name="Текст 1"/>
        <xdr:cNvSpPr txBox="1">
          <a:spLocks noChangeArrowheads="1"/>
        </xdr:cNvSpPr>
      </xdr:nvSpPr>
      <xdr:spPr bwMode="auto">
        <a:xfrm>
          <a:off x="859155" y="0"/>
          <a:ext cx="5903619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859155</xdr:colOff>
      <xdr:row>0</xdr:row>
      <xdr:rowOff>0</xdr:rowOff>
    </xdr:from>
    <xdr:to>
      <xdr:col>6</xdr:col>
      <xdr:colOff>24</xdr:colOff>
      <xdr:row>0</xdr:row>
      <xdr:rowOff>0</xdr:rowOff>
    </xdr:to>
    <xdr:sp macro="" textlink="">
      <xdr:nvSpPr>
        <xdr:cNvPr id="4" name="Текст 1"/>
        <xdr:cNvSpPr txBox="1">
          <a:spLocks noChangeArrowheads="1"/>
        </xdr:cNvSpPr>
      </xdr:nvSpPr>
      <xdr:spPr bwMode="auto">
        <a:xfrm>
          <a:off x="859155" y="0"/>
          <a:ext cx="5903619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859155</xdr:colOff>
      <xdr:row>0</xdr:row>
      <xdr:rowOff>0</xdr:rowOff>
    </xdr:from>
    <xdr:to>
      <xdr:col>6</xdr:col>
      <xdr:colOff>24</xdr:colOff>
      <xdr:row>0</xdr:row>
      <xdr:rowOff>0</xdr:rowOff>
    </xdr:to>
    <xdr:sp macro="" textlink="">
      <xdr:nvSpPr>
        <xdr:cNvPr id="5" name="Текст 1"/>
        <xdr:cNvSpPr txBox="1">
          <a:spLocks noChangeArrowheads="1"/>
        </xdr:cNvSpPr>
      </xdr:nvSpPr>
      <xdr:spPr bwMode="auto">
        <a:xfrm>
          <a:off x="859155" y="0"/>
          <a:ext cx="5903619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849630" y="0"/>
          <a:ext cx="75748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3" name="Текст 1"/>
        <xdr:cNvSpPr txBox="1">
          <a:spLocks noChangeArrowheads="1"/>
        </xdr:cNvSpPr>
      </xdr:nvSpPr>
      <xdr:spPr bwMode="auto">
        <a:xfrm>
          <a:off x="849630" y="0"/>
          <a:ext cx="75748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4" name="Текст 1"/>
        <xdr:cNvSpPr txBox="1">
          <a:spLocks noChangeArrowheads="1"/>
        </xdr:cNvSpPr>
      </xdr:nvSpPr>
      <xdr:spPr bwMode="auto">
        <a:xfrm>
          <a:off x="849630" y="0"/>
          <a:ext cx="75748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849630</xdr:colOff>
      <xdr:row>0</xdr:row>
      <xdr:rowOff>0</xdr:rowOff>
    </xdr:from>
    <xdr:to>
      <xdr:col>5</xdr:col>
      <xdr:colOff>937842</xdr:colOff>
      <xdr:row>0</xdr:row>
      <xdr:rowOff>0</xdr:rowOff>
    </xdr:to>
    <xdr:sp macro="" textlink="">
      <xdr:nvSpPr>
        <xdr:cNvPr id="5" name="Текст 1"/>
        <xdr:cNvSpPr txBox="1">
          <a:spLocks noChangeArrowheads="1"/>
        </xdr:cNvSpPr>
      </xdr:nvSpPr>
      <xdr:spPr bwMode="auto">
        <a:xfrm>
          <a:off x="849630" y="0"/>
          <a:ext cx="757486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859155</xdr:colOff>
      <xdr:row>0</xdr:row>
      <xdr:rowOff>0</xdr:rowOff>
    </xdr:from>
    <xdr:to>
      <xdr:col>6</xdr:col>
      <xdr:colOff>24</xdr:colOff>
      <xdr:row>0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859155" y="0"/>
          <a:ext cx="5903619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859155</xdr:colOff>
      <xdr:row>0</xdr:row>
      <xdr:rowOff>0</xdr:rowOff>
    </xdr:from>
    <xdr:to>
      <xdr:col>6</xdr:col>
      <xdr:colOff>24</xdr:colOff>
      <xdr:row>0</xdr:row>
      <xdr:rowOff>0</xdr:rowOff>
    </xdr:to>
    <xdr:sp macro="" textlink="">
      <xdr:nvSpPr>
        <xdr:cNvPr id="3" name="Текст 1"/>
        <xdr:cNvSpPr txBox="1">
          <a:spLocks noChangeArrowheads="1"/>
        </xdr:cNvSpPr>
      </xdr:nvSpPr>
      <xdr:spPr bwMode="auto">
        <a:xfrm>
          <a:off x="859155" y="0"/>
          <a:ext cx="5903619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859155</xdr:colOff>
      <xdr:row>0</xdr:row>
      <xdr:rowOff>0</xdr:rowOff>
    </xdr:from>
    <xdr:to>
      <xdr:col>6</xdr:col>
      <xdr:colOff>24</xdr:colOff>
      <xdr:row>0</xdr:row>
      <xdr:rowOff>0</xdr:rowOff>
    </xdr:to>
    <xdr:sp macro="" textlink="">
      <xdr:nvSpPr>
        <xdr:cNvPr id="4" name="Текст 1"/>
        <xdr:cNvSpPr txBox="1">
          <a:spLocks noChangeArrowheads="1"/>
        </xdr:cNvSpPr>
      </xdr:nvSpPr>
      <xdr:spPr bwMode="auto">
        <a:xfrm>
          <a:off x="859155" y="0"/>
          <a:ext cx="5903619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859155</xdr:colOff>
      <xdr:row>0</xdr:row>
      <xdr:rowOff>0</xdr:rowOff>
    </xdr:from>
    <xdr:to>
      <xdr:col>6</xdr:col>
      <xdr:colOff>24</xdr:colOff>
      <xdr:row>0</xdr:row>
      <xdr:rowOff>0</xdr:rowOff>
    </xdr:to>
    <xdr:sp macro="" textlink="">
      <xdr:nvSpPr>
        <xdr:cNvPr id="5" name="Текст 1"/>
        <xdr:cNvSpPr txBox="1">
          <a:spLocks noChangeArrowheads="1"/>
        </xdr:cNvSpPr>
      </xdr:nvSpPr>
      <xdr:spPr bwMode="auto">
        <a:xfrm>
          <a:off x="859155" y="0"/>
          <a:ext cx="5903619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на 1 мая 2001 года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zoomScale="80" zoomScaleNormal="80" zoomScaleSheetLayoutView="85" workbookViewId="0">
      <selection activeCell="B46" sqref="B46"/>
    </sheetView>
  </sheetViews>
  <sheetFormatPr defaultRowHeight="16.5"/>
  <cols>
    <col min="1" max="1" width="36.5703125" style="36" customWidth="1"/>
    <col min="2" max="2" width="27.42578125" style="36" customWidth="1"/>
    <col min="3" max="3" width="30" style="36" customWidth="1"/>
    <col min="4" max="4" width="30.7109375" style="40" customWidth="1"/>
    <col min="5" max="16384" width="9.140625" style="6"/>
  </cols>
  <sheetData>
    <row r="1" spans="1:4" ht="37.15" customHeight="1">
      <c r="A1" s="236" t="s">
        <v>8</v>
      </c>
      <c r="B1" s="236"/>
      <c r="C1" s="236"/>
      <c r="D1" s="236"/>
    </row>
    <row r="2" spans="1:4" ht="29.45" customHeight="1">
      <c r="A2" s="237" t="s">
        <v>118</v>
      </c>
      <c r="B2" s="237"/>
      <c r="C2" s="237"/>
      <c r="D2" s="237"/>
    </row>
    <row r="3" spans="1:4" ht="21" customHeight="1">
      <c r="A3" s="236" t="s">
        <v>140</v>
      </c>
      <c r="B3" s="236"/>
      <c r="C3" s="236"/>
      <c r="D3" s="236"/>
    </row>
    <row r="4" spans="1:4" ht="4.5" hidden="1" customHeight="1">
      <c r="A4" s="4"/>
      <c r="B4" s="4"/>
      <c r="C4" s="4"/>
      <c r="D4" s="4"/>
    </row>
    <row r="5" spans="1:4" ht="15" customHeight="1">
      <c r="A5" s="4"/>
      <c r="B5" s="4"/>
      <c r="C5" s="4"/>
      <c r="D5" s="72" t="s">
        <v>115</v>
      </c>
    </row>
    <row r="6" spans="1:4" ht="36" customHeight="1">
      <c r="A6" s="238" t="s">
        <v>43</v>
      </c>
      <c r="B6" s="238"/>
      <c r="C6" s="238"/>
      <c r="D6" s="238"/>
    </row>
    <row r="7" spans="1:4" ht="17.25" customHeight="1">
      <c r="A7" s="241" t="s">
        <v>0</v>
      </c>
      <c r="B7" s="243" t="s">
        <v>23</v>
      </c>
      <c r="C7" s="239" t="s">
        <v>38</v>
      </c>
      <c r="D7" s="239" t="s">
        <v>74</v>
      </c>
    </row>
    <row r="8" spans="1:4" s="8" customFormat="1" ht="32.25" customHeight="1">
      <c r="A8" s="242"/>
      <c r="B8" s="244"/>
      <c r="C8" s="240"/>
      <c r="D8" s="240"/>
    </row>
    <row r="9" spans="1:4" s="8" customFormat="1" ht="29.25" customHeight="1">
      <c r="A9" s="62" t="s">
        <v>1</v>
      </c>
      <c r="B9" s="63">
        <f>SUM(B10:B19)</f>
        <v>209699</v>
      </c>
      <c r="C9" s="63">
        <f>SUM(C10:C19)</f>
        <v>49061</v>
      </c>
      <c r="D9" s="64">
        <f t="shared" ref="D9:D44" si="0">B9+C9</f>
        <v>258760</v>
      </c>
    </row>
    <row r="10" spans="1:4" s="10" customFormat="1" ht="20.25" customHeight="1">
      <c r="A10" s="52" t="s">
        <v>90</v>
      </c>
      <c r="B10" s="15">
        <v>182012</v>
      </c>
      <c r="C10" s="15">
        <v>14888</v>
      </c>
      <c r="D10" s="9">
        <f t="shared" si="0"/>
        <v>196900</v>
      </c>
    </row>
    <row r="11" spans="1:4" s="10" customFormat="1" ht="19.5" customHeight="1">
      <c r="A11" s="52" t="s">
        <v>95</v>
      </c>
      <c r="B11" s="15">
        <v>12791</v>
      </c>
      <c r="C11" s="15">
        <v>3250</v>
      </c>
      <c r="D11" s="9">
        <f t="shared" si="0"/>
        <v>16041</v>
      </c>
    </row>
    <row r="12" spans="1:4" s="10" customFormat="1" ht="52.5" customHeight="1">
      <c r="A12" s="52" t="s">
        <v>141</v>
      </c>
      <c r="B12" s="15">
        <v>3177</v>
      </c>
      <c r="C12" s="15">
        <v>0</v>
      </c>
      <c r="D12" s="9">
        <f t="shared" si="0"/>
        <v>3177</v>
      </c>
    </row>
    <row r="13" spans="1:4" s="10" customFormat="1" ht="0.75" hidden="1" customHeight="1">
      <c r="A13" s="52"/>
      <c r="B13" s="15"/>
      <c r="C13" s="15"/>
      <c r="D13" s="9">
        <f t="shared" si="0"/>
        <v>0</v>
      </c>
    </row>
    <row r="14" spans="1:4" s="10" customFormat="1" ht="33" customHeight="1">
      <c r="A14" s="52" t="s">
        <v>15</v>
      </c>
      <c r="B14" s="15">
        <v>5626</v>
      </c>
      <c r="C14" s="15">
        <v>2936</v>
      </c>
      <c r="D14" s="9">
        <f t="shared" si="0"/>
        <v>8562</v>
      </c>
    </row>
    <row r="15" spans="1:4" s="10" customFormat="1" ht="52.5" customHeight="1">
      <c r="A15" s="52" t="s">
        <v>114</v>
      </c>
      <c r="B15" s="15">
        <v>4117</v>
      </c>
      <c r="C15" s="9">
        <v>0</v>
      </c>
      <c r="D15" s="9">
        <f t="shared" si="0"/>
        <v>4117</v>
      </c>
    </row>
    <row r="16" spans="1:4" s="8" customFormat="1" ht="35.25" customHeight="1">
      <c r="A16" s="52" t="s">
        <v>86</v>
      </c>
      <c r="B16" s="15">
        <v>0</v>
      </c>
      <c r="C16" s="9">
        <v>8917</v>
      </c>
      <c r="D16" s="9">
        <f t="shared" si="0"/>
        <v>8917</v>
      </c>
    </row>
    <row r="17" spans="1:8" s="8" customFormat="1" ht="20.25" customHeight="1">
      <c r="A17" s="52" t="s">
        <v>87</v>
      </c>
      <c r="B17" s="15">
        <v>0</v>
      </c>
      <c r="C17" s="15">
        <v>19070</v>
      </c>
      <c r="D17" s="9">
        <f t="shared" si="0"/>
        <v>19070</v>
      </c>
      <c r="E17" s="11"/>
      <c r="F17" s="11"/>
      <c r="G17" s="11"/>
      <c r="H17" s="11"/>
    </row>
    <row r="18" spans="1:8" s="8" customFormat="1" ht="16.5" customHeight="1">
      <c r="A18" s="52" t="s">
        <v>88</v>
      </c>
      <c r="B18" s="15">
        <v>1976</v>
      </c>
      <c r="C18" s="15">
        <v>0</v>
      </c>
      <c r="D18" s="9">
        <f t="shared" si="0"/>
        <v>1976</v>
      </c>
      <c r="E18" s="11"/>
      <c r="F18" s="11"/>
      <c r="G18" s="11"/>
      <c r="H18" s="11"/>
    </row>
    <row r="19" spans="1:8" s="8" customFormat="1" ht="84.75" hidden="1" customHeight="1">
      <c r="A19" s="52" t="s">
        <v>89</v>
      </c>
      <c r="B19" s="15">
        <v>0</v>
      </c>
      <c r="C19" s="15">
        <v>0</v>
      </c>
      <c r="D19" s="9">
        <f t="shared" si="0"/>
        <v>0</v>
      </c>
      <c r="E19" s="11"/>
      <c r="F19" s="11"/>
      <c r="G19" s="11"/>
      <c r="H19" s="11"/>
    </row>
    <row r="20" spans="1:8" s="13" customFormat="1" ht="24.75" customHeight="1">
      <c r="A20" s="62" t="s">
        <v>2</v>
      </c>
      <c r="B20" s="63">
        <f>SUM(B21:B33)</f>
        <v>28598</v>
      </c>
      <c r="C20" s="63">
        <f>SUM(C21:C33)</f>
        <v>4865</v>
      </c>
      <c r="D20" s="64">
        <f t="shared" si="0"/>
        <v>33463</v>
      </c>
      <c r="E20" s="12"/>
      <c r="F20" s="12"/>
      <c r="G20" s="12"/>
      <c r="H20" s="12"/>
    </row>
    <row r="21" spans="1:8" s="8" customFormat="1" ht="17.25" customHeight="1">
      <c r="A21" s="16" t="s">
        <v>16</v>
      </c>
      <c r="B21" s="14">
        <v>22338</v>
      </c>
      <c r="C21" s="15">
        <v>4425</v>
      </c>
      <c r="D21" s="9">
        <f t="shared" si="0"/>
        <v>26763</v>
      </c>
    </row>
    <row r="22" spans="1:8" s="8" customFormat="1" ht="21.75" customHeight="1">
      <c r="A22" s="16" t="s">
        <v>42</v>
      </c>
      <c r="B22" s="14">
        <v>700</v>
      </c>
      <c r="C22" s="15">
        <v>340</v>
      </c>
      <c r="D22" s="9">
        <f t="shared" si="0"/>
        <v>1040</v>
      </c>
    </row>
    <row r="23" spans="1:8" s="8" customFormat="1" ht="32.25" hidden="1" customHeight="1">
      <c r="A23" s="16" t="s">
        <v>14</v>
      </c>
      <c r="B23" s="14">
        <v>0</v>
      </c>
      <c r="C23" s="15">
        <v>0</v>
      </c>
      <c r="D23" s="9">
        <f t="shared" si="0"/>
        <v>0</v>
      </c>
    </row>
    <row r="24" spans="1:8" s="8" customFormat="1" ht="34.5" customHeight="1">
      <c r="A24" s="16" t="s">
        <v>22</v>
      </c>
      <c r="B24" s="14">
        <v>184</v>
      </c>
      <c r="C24" s="15">
        <v>0</v>
      </c>
      <c r="D24" s="9">
        <f t="shared" si="0"/>
        <v>184</v>
      </c>
    </row>
    <row r="25" spans="1:8" s="8" customFormat="1" ht="21.75" hidden="1" customHeight="1">
      <c r="A25" s="16" t="s">
        <v>102</v>
      </c>
      <c r="B25" s="14">
        <v>0</v>
      </c>
      <c r="C25" s="15">
        <v>0</v>
      </c>
      <c r="D25" s="9">
        <f t="shared" si="0"/>
        <v>0</v>
      </c>
    </row>
    <row r="26" spans="1:8" s="8" customFormat="1" ht="36" customHeight="1">
      <c r="A26" s="16" t="s">
        <v>52</v>
      </c>
      <c r="B26" s="15">
        <v>4306</v>
      </c>
      <c r="C26" s="15">
        <v>0</v>
      </c>
      <c r="D26" s="9">
        <f t="shared" si="0"/>
        <v>4306</v>
      </c>
    </row>
    <row r="27" spans="1:8" s="8" customFormat="1" ht="18" customHeight="1">
      <c r="A27" s="16" t="s">
        <v>18</v>
      </c>
      <c r="B27" s="15">
        <v>350</v>
      </c>
      <c r="C27" s="15">
        <v>0</v>
      </c>
      <c r="D27" s="9">
        <f t="shared" si="0"/>
        <v>350</v>
      </c>
    </row>
    <row r="28" spans="1:8" s="8" customFormat="1" ht="17.25" customHeight="1">
      <c r="A28" s="16" t="s">
        <v>5</v>
      </c>
      <c r="B28" s="15">
        <v>300</v>
      </c>
      <c r="C28" s="15">
        <v>100</v>
      </c>
      <c r="D28" s="9">
        <f t="shared" si="0"/>
        <v>400</v>
      </c>
    </row>
    <row r="29" spans="1:8" s="8" customFormat="1" ht="33.75" customHeight="1">
      <c r="A29" s="16" t="s">
        <v>17</v>
      </c>
      <c r="B29" s="15">
        <v>320</v>
      </c>
      <c r="C29" s="15">
        <v>0</v>
      </c>
      <c r="D29" s="9">
        <f t="shared" si="0"/>
        <v>320</v>
      </c>
    </row>
    <row r="30" spans="1:8" s="8" customFormat="1" ht="20.25" customHeight="1">
      <c r="A30" s="16" t="s">
        <v>36</v>
      </c>
      <c r="B30" s="15">
        <v>100</v>
      </c>
      <c r="C30" s="15">
        <v>0</v>
      </c>
      <c r="D30" s="9">
        <f t="shared" si="0"/>
        <v>100</v>
      </c>
    </row>
    <row r="31" spans="1:8" s="8" customFormat="1" ht="19.5" hidden="1" customHeight="1">
      <c r="A31" s="16" t="s">
        <v>78</v>
      </c>
      <c r="B31" s="15">
        <v>0</v>
      </c>
      <c r="C31" s="15">
        <v>0</v>
      </c>
      <c r="D31" s="9">
        <f t="shared" si="0"/>
        <v>0</v>
      </c>
    </row>
    <row r="32" spans="1:8" s="8" customFormat="1" ht="27.75" hidden="1" customHeight="1">
      <c r="A32" s="16" t="s">
        <v>82</v>
      </c>
      <c r="B32" s="15"/>
      <c r="C32" s="15"/>
      <c r="D32" s="9">
        <f t="shared" si="0"/>
        <v>0</v>
      </c>
    </row>
    <row r="33" spans="1:6" s="8" customFormat="1" ht="35.25" hidden="1" customHeight="1">
      <c r="A33" s="16" t="s">
        <v>103</v>
      </c>
      <c r="B33" s="15">
        <v>0</v>
      </c>
      <c r="C33" s="15">
        <v>0</v>
      </c>
      <c r="D33" s="9">
        <f t="shared" si="0"/>
        <v>0</v>
      </c>
    </row>
    <row r="34" spans="1:6" s="13" customFormat="1" ht="32.25" customHeight="1">
      <c r="A34" s="65" t="s">
        <v>19</v>
      </c>
      <c r="B34" s="63">
        <f>B20+B9</f>
        <v>238297</v>
      </c>
      <c r="C34" s="63">
        <f>C20+C9</f>
        <v>53926</v>
      </c>
      <c r="D34" s="64">
        <f t="shared" si="0"/>
        <v>292223</v>
      </c>
    </row>
    <row r="35" spans="1:6" s="13" customFormat="1" ht="33" hidden="1" customHeight="1">
      <c r="A35" s="16" t="s">
        <v>99</v>
      </c>
      <c r="B35" s="18">
        <v>0</v>
      </c>
      <c r="C35" s="18">
        <v>0</v>
      </c>
      <c r="D35" s="19">
        <f t="shared" si="0"/>
        <v>0</v>
      </c>
    </row>
    <row r="36" spans="1:6" s="8" customFormat="1" ht="69" customHeight="1">
      <c r="A36" s="53" t="s">
        <v>136</v>
      </c>
      <c r="B36" s="192">
        <v>311148.2</v>
      </c>
      <c r="C36" s="193">
        <v>0</v>
      </c>
      <c r="D36" s="194">
        <f t="shared" si="0"/>
        <v>311148.2</v>
      </c>
    </row>
    <row r="37" spans="1:6" s="8" customFormat="1" ht="67.5" customHeight="1">
      <c r="A37" s="53" t="s">
        <v>138</v>
      </c>
      <c r="B37" s="195">
        <v>0</v>
      </c>
      <c r="C37" s="196">
        <v>25529</v>
      </c>
      <c r="D37" s="194">
        <f t="shared" si="0"/>
        <v>25529</v>
      </c>
    </row>
    <row r="38" spans="1:6" s="8" customFormat="1" ht="51" hidden="1" customHeight="1">
      <c r="A38" s="53" t="s">
        <v>40</v>
      </c>
      <c r="B38" s="196">
        <v>0</v>
      </c>
      <c r="C38" s="196">
        <v>0</v>
      </c>
      <c r="D38" s="194">
        <f t="shared" si="0"/>
        <v>0</v>
      </c>
      <c r="F38" s="20"/>
    </row>
    <row r="39" spans="1:6" s="8" customFormat="1" ht="73.5" customHeight="1">
      <c r="A39" s="53" t="s">
        <v>139</v>
      </c>
      <c r="B39" s="196">
        <v>0</v>
      </c>
      <c r="C39" s="196">
        <v>4162.5</v>
      </c>
      <c r="D39" s="194">
        <f t="shared" si="0"/>
        <v>4162.5</v>
      </c>
      <c r="F39" s="20"/>
    </row>
    <row r="40" spans="1:6" s="8" customFormat="1" ht="51" customHeight="1">
      <c r="A40" s="54" t="s">
        <v>142</v>
      </c>
      <c r="B40" s="196">
        <v>529546.9</v>
      </c>
      <c r="C40" s="196">
        <v>52816.5</v>
      </c>
      <c r="D40" s="194">
        <f t="shared" si="0"/>
        <v>582363.4</v>
      </c>
      <c r="F40" s="20"/>
    </row>
    <row r="41" spans="1:6" s="8" customFormat="1" ht="34.5" customHeight="1">
      <c r="A41" s="53" t="s">
        <v>120</v>
      </c>
      <c r="B41" s="195">
        <v>0</v>
      </c>
      <c r="C41" s="196">
        <v>1168</v>
      </c>
      <c r="D41" s="194">
        <f t="shared" si="0"/>
        <v>1168</v>
      </c>
    </row>
    <row r="42" spans="1:6" s="8" customFormat="1" ht="51" customHeight="1">
      <c r="A42" s="54" t="s">
        <v>121</v>
      </c>
      <c r="B42" s="195">
        <v>553028.80000000005</v>
      </c>
      <c r="C42" s="196">
        <v>404.7</v>
      </c>
      <c r="D42" s="194">
        <f t="shared" si="0"/>
        <v>553433.5</v>
      </c>
      <c r="E42" s="20"/>
    </row>
    <row r="43" spans="1:6" s="8" customFormat="1" ht="138" customHeight="1">
      <c r="A43" s="53" t="s">
        <v>127</v>
      </c>
      <c r="B43" s="195">
        <v>6264</v>
      </c>
      <c r="C43" s="198">
        <v>0</v>
      </c>
      <c r="D43" s="194">
        <f t="shared" si="0"/>
        <v>6264</v>
      </c>
      <c r="E43" s="20"/>
    </row>
    <row r="44" spans="1:6" s="8" customFormat="1" ht="71.25" customHeight="1">
      <c r="A44" s="53" t="s">
        <v>128</v>
      </c>
      <c r="B44" s="195">
        <v>20000</v>
      </c>
      <c r="C44" s="196">
        <v>9919</v>
      </c>
      <c r="D44" s="194">
        <f t="shared" si="0"/>
        <v>29919</v>
      </c>
      <c r="E44" s="20"/>
    </row>
    <row r="45" spans="1:6" s="8" customFormat="1" ht="22.5" customHeight="1">
      <c r="A45" s="66" t="s">
        <v>3</v>
      </c>
      <c r="B45" s="199">
        <f>SUM(B34:B44)</f>
        <v>1658284.9000000001</v>
      </c>
      <c r="C45" s="199">
        <f>SUM(C34:C44)</f>
        <v>147925.70000000001</v>
      </c>
      <c r="D45" s="200">
        <f>(B45+C45)-(B43+C37+C39+C40+C41+C42+C44)</f>
        <v>1705946.9000000001</v>
      </c>
    </row>
    <row r="46" spans="1:6" s="8" customFormat="1" ht="19.899999999999999" customHeight="1">
      <c r="A46" s="53" t="s">
        <v>116</v>
      </c>
      <c r="B46" s="197">
        <f>B45-B125</f>
        <v>591361.90000000014</v>
      </c>
      <c r="C46" s="197">
        <f>C45-C125</f>
        <v>70616.700000000012</v>
      </c>
      <c r="D46" s="197">
        <f>D45-D125</f>
        <v>598099.90000000014</v>
      </c>
      <c r="E46" s="46"/>
    </row>
    <row r="47" spans="1:6" s="8" customFormat="1" ht="33.6" customHeight="1">
      <c r="A47" s="249" t="s">
        <v>79</v>
      </c>
      <c r="B47" s="250"/>
      <c r="C47" s="250"/>
      <c r="D47" s="251"/>
    </row>
    <row r="48" spans="1:6" s="8" customFormat="1" ht="31.9" customHeight="1">
      <c r="A48" s="252" t="s">
        <v>35</v>
      </c>
      <c r="B48" s="245" t="s">
        <v>23</v>
      </c>
      <c r="C48" s="247" t="s">
        <v>38</v>
      </c>
      <c r="D48" s="247" t="s">
        <v>74</v>
      </c>
    </row>
    <row r="49" spans="1:5" s="8" customFormat="1" ht="55.15" customHeight="1">
      <c r="A49" s="242"/>
      <c r="B49" s="246"/>
      <c r="C49" s="248"/>
      <c r="D49" s="248"/>
    </row>
    <row r="50" spans="1:5" s="8" customFormat="1" ht="39" customHeight="1">
      <c r="A50" s="67" t="s">
        <v>46</v>
      </c>
      <c r="B50" s="68">
        <f>SUM(B51:B57)</f>
        <v>65422</v>
      </c>
      <c r="C50" s="68">
        <f>SUM(C51:C57)</f>
        <v>34133</v>
      </c>
      <c r="D50" s="68">
        <f>SUM(D51:D57)</f>
        <v>99518</v>
      </c>
    </row>
    <row r="51" spans="1:5" s="8" customFormat="1" ht="73.150000000000006" customHeight="1">
      <c r="A51" s="57" t="s">
        <v>54</v>
      </c>
      <c r="B51" s="43">
        <v>2293</v>
      </c>
      <c r="C51" s="43">
        <v>0</v>
      </c>
      <c r="D51" s="44">
        <f>B51+C51</f>
        <v>2293</v>
      </c>
    </row>
    <row r="52" spans="1:5" s="8" customFormat="1" ht="103.5" customHeight="1">
      <c r="A52" s="57" t="s">
        <v>55</v>
      </c>
      <c r="B52" s="45">
        <v>2504</v>
      </c>
      <c r="C52" s="45">
        <v>25</v>
      </c>
      <c r="D52" s="44">
        <f>B52+C52-25</f>
        <v>2504</v>
      </c>
    </row>
    <row r="53" spans="1:5" s="10" customFormat="1" ht="120" customHeight="1">
      <c r="A53" s="57" t="s">
        <v>56</v>
      </c>
      <c r="B53" s="45">
        <v>49960</v>
      </c>
      <c r="C53" s="45">
        <v>31652</v>
      </c>
      <c r="D53" s="44">
        <f>B53+C53-12</f>
        <v>81600</v>
      </c>
      <c r="E53" s="46"/>
    </row>
    <row r="54" spans="1:5" s="10" customFormat="1" ht="28.5" customHeight="1">
      <c r="A54" s="57" t="s">
        <v>92</v>
      </c>
      <c r="B54" s="45">
        <v>11</v>
      </c>
      <c r="C54" s="45">
        <v>0</v>
      </c>
      <c r="D54" s="44">
        <f>B54+C54</f>
        <v>11</v>
      </c>
      <c r="E54" s="46"/>
    </row>
    <row r="55" spans="1:5" s="8" customFormat="1" ht="36.75" customHeight="1">
      <c r="A55" s="57" t="s">
        <v>6</v>
      </c>
      <c r="B55" s="45">
        <v>1823</v>
      </c>
      <c r="C55" s="45">
        <v>0</v>
      </c>
      <c r="D55" s="44">
        <f>B55+C55</f>
        <v>1823</v>
      </c>
      <c r="E55" s="46"/>
    </row>
    <row r="56" spans="1:5" s="8" customFormat="1" ht="26.45" customHeight="1">
      <c r="A56" s="57" t="s">
        <v>75</v>
      </c>
      <c r="B56" s="45">
        <v>1000</v>
      </c>
      <c r="C56" s="45">
        <v>1200</v>
      </c>
      <c r="D56" s="44">
        <f>B56+C56</f>
        <v>2200</v>
      </c>
      <c r="E56" s="46"/>
    </row>
    <row r="57" spans="1:5" s="8" customFormat="1" ht="33.75" customHeight="1">
      <c r="A57" s="57" t="s">
        <v>57</v>
      </c>
      <c r="B57" s="45">
        <v>7831</v>
      </c>
      <c r="C57" s="45">
        <v>1256</v>
      </c>
      <c r="D57" s="44">
        <f>B57+C57</f>
        <v>9087</v>
      </c>
      <c r="E57" s="46"/>
    </row>
    <row r="58" spans="1:5" s="8" customFormat="1" ht="31.5" customHeight="1">
      <c r="A58" s="67" t="s">
        <v>47</v>
      </c>
      <c r="B58" s="68">
        <f>B59</f>
        <v>1144</v>
      </c>
      <c r="C58" s="68">
        <f>C59</f>
        <v>1144</v>
      </c>
      <c r="D58" s="68">
        <f>D59</f>
        <v>1144</v>
      </c>
      <c r="E58" s="46"/>
    </row>
    <row r="59" spans="1:5" s="8" customFormat="1" ht="35.25" customHeight="1">
      <c r="A59" s="57" t="s">
        <v>26</v>
      </c>
      <c r="B59" s="45">
        <v>1144</v>
      </c>
      <c r="C59" s="45">
        <v>1144</v>
      </c>
      <c r="D59" s="44">
        <f>B59</f>
        <v>1144</v>
      </c>
      <c r="E59" s="46"/>
    </row>
    <row r="60" spans="1:5" s="8" customFormat="1" ht="40.5" hidden="1" customHeight="1">
      <c r="A60" s="57" t="s">
        <v>41</v>
      </c>
      <c r="B60" s="45"/>
      <c r="C60" s="45"/>
      <c r="D60" s="44">
        <f>B60+C60</f>
        <v>0</v>
      </c>
      <c r="E60" s="46"/>
    </row>
    <row r="61" spans="1:5" s="8" customFormat="1" ht="35.450000000000003" customHeight="1">
      <c r="A61" s="67" t="s">
        <v>107</v>
      </c>
      <c r="B61" s="68">
        <f>B62+B63+B64+B65</f>
        <v>6556</v>
      </c>
      <c r="C61" s="68">
        <f>C62+C63+C65+C64</f>
        <v>4136</v>
      </c>
      <c r="D61" s="68">
        <f>D62+D63+D65+D64</f>
        <v>9992</v>
      </c>
      <c r="E61" s="46"/>
    </row>
    <row r="62" spans="1:5" s="8" customFormat="1" ht="30" customHeight="1">
      <c r="A62" s="57" t="s">
        <v>111</v>
      </c>
      <c r="B62" s="45">
        <v>1182</v>
      </c>
      <c r="C62" s="45">
        <v>0</v>
      </c>
      <c r="D62" s="44">
        <f>B62+C62</f>
        <v>1182</v>
      </c>
      <c r="E62" s="46"/>
    </row>
    <row r="63" spans="1:5" s="8" customFormat="1" ht="91.15" hidden="1" customHeight="1">
      <c r="A63" s="57" t="s">
        <v>69</v>
      </c>
      <c r="B63" s="45">
        <v>0</v>
      </c>
      <c r="C63" s="45">
        <v>0</v>
      </c>
      <c r="D63" s="44">
        <f>B63+C63</f>
        <v>0</v>
      </c>
      <c r="E63" s="46"/>
    </row>
    <row r="64" spans="1:5" s="8" customFormat="1" ht="85.15" customHeight="1">
      <c r="A64" s="57" t="s">
        <v>117</v>
      </c>
      <c r="B64" s="45">
        <v>4548</v>
      </c>
      <c r="C64" s="45">
        <v>3400</v>
      </c>
      <c r="D64" s="44">
        <f>B64+C64</f>
        <v>7948</v>
      </c>
      <c r="E64" s="46"/>
    </row>
    <row r="65" spans="1:5" s="8" customFormat="1" ht="57.6" customHeight="1">
      <c r="A65" s="57" t="s">
        <v>91</v>
      </c>
      <c r="B65" s="45">
        <v>826</v>
      </c>
      <c r="C65" s="45">
        <v>736</v>
      </c>
      <c r="D65" s="44">
        <f>B65+C65-700</f>
        <v>862</v>
      </c>
      <c r="E65" s="46"/>
    </row>
    <row r="66" spans="1:5" s="8" customFormat="1" ht="33.6" customHeight="1">
      <c r="A66" s="67" t="s">
        <v>48</v>
      </c>
      <c r="B66" s="68">
        <f>B67+B69+B71+B72+B73+B68+B70</f>
        <v>99123</v>
      </c>
      <c r="C66" s="68">
        <f>C67+C69+C71+C72+C73+C68+C70</f>
        <v>21588</v>
      </c>
      <c r="D66" s="68">
        <f>D67+D69+D71+D72+D73+D68+D70</f>
        <v>117309</v>
      </c>
      <c r="E66" s="46"/>
    </row>
    <row r="67" spans="1:5" s="8" customFormat="1" ht="31.9" customHeight="1">
      <c r="A67" s="57" t="s">
        <v>76</v>
      </c>
      <c r="B67" s="45">
        <v>516</v>
      </c>
      <c r="C67" s="45">
        <v>0</v>
      </c>
      <c r="D67" s="44">
        <f>B67+C67</f>
        <v>516</v>
      </c>
      <c r="E67" s="46"/>
    </row>
    <row r="68" spans="1:5" s="8" customFormat="1" ht="33" customHeight="1">
      <c r="A68" s="57" t="s">
        <v>28</v>
      </c>
      <c r="B68" s="45">
        <v>8743</v>
      </c>
      <c r="C68" s="45">
        <v>0</v>
      </c>
      <c r="D68" s="44">
        <f t="shared" ref="D68:D73" si="1">B68+C68</f>
        <v>8743</v>
      </c>
      <c r="E68" s="46"/>
    </row>
    <row r="69" spans="1:5" s="8" customFormat="1" ht="0.75" hidden="1" customHeight="1">
      <c r="A69" s="57" t="s">
        <v>70</v>
      </c>
      <c r="B69" s="45">
        <v>0</v>
      </c>
      <c r="C69" s="45">
        <v>0</v>
      </c>
      <c r="D69" s="44">
        <f t="shared" si="1"/>
        <v>0</v>
      </c>
      <c r="E69" s="46"/>
    </row>
    <row r="70" spans="1:5" s="8" customFormat="1" ht="19.5" hidden="1" customHeight="1">
      <c r="A70" s="57" t="s">
        <v>83</v>
      </c>
      <c r="B70" s="45">
        <v>0</v>
      </c>
      <c r="C70" s="45">
        <v>0</v>
      </c>
      <c r="D70" s="44">
        <f t="shared" si="1"/>
        <v>0</v>
      </c>
      <c r="E70" s="46"/>
    </row>
    <row r="71" spans="1:5" s="8" customFormat="1" ht="30" customHeight="1">
      <c r="A71" s="57" t="s">
        <v>27</v>
      </c>
      <c r="B71" s="45">
        <v>9397</v>
      </c>
      <c r="C71" s="45">
        <v>0</v>
      </c>
      <c r="D71" s="44">
        <f t="shared" si="1"/>
        <v>9397</v>
      </c>
      <c r="E71" s="46"/>
    </row>
    <row r="72" spans="1:5" s="8" customFormat="1" ht="29.45" customHeight="1">
      <c r="A72" s="57" t="s">
        <v>45</v>
      </c>
      <c r="B72" s="45">
        <v>28455</v>
      </c>
      <c r="C72" s="45">
        <v>11543</v>
      </c>
      <c r="D72" s="44">
        <f>B72+C72-3402</f>
        <v>36596</v>
      </c>
      <c r="E72" s="46"/>
    </row>
    <row r="73" spans="1:5" s="8" customFormat="1" ht="43.9" customHeight="1">
      <c r="A73" s="57" t="s">
        <v>34</v>
      </c>
      <c r="B73" s="45">
        <v>52012</v>
      </c>
      <c r="C73" s="45">
        <v>10045</v>
      </c>
      <c r="D73" s="44">
        <f t="shared" si="1"/>
        <v>62057</v>
      </c>
      <c r="E73" s="46"/>
    </row>
    <row r="74" spans="1:5" s="8" customFormat="1" ht="36.75" customHeight="1">
      <c r="A74" s="67" t="s">
        <v>105</v>
      </c>
      <c r="B74" s="68">
        <f>B75+B76+B77+B78</f>
        <v>12742</v>
      </c>
      <c r="C74" s="68">
        <f>C75+C76+C77+C78</f>
        <v>16023</v>
      </c>
      <c r="D74" s="68">
        <f>D75+D76+D77+D78</f>
        <v>23192</v>
      </c>
      <c r="E74" s="46"/>
    </row>
    <row r="75" spans="1:5" s="8" customFormat="1" ht="33.6" customHeight="1">
      <c r="A75" s="57" t="s">
        <v>80</v>
      </c>
      <c r="B75" s="45">
        <v>290</v>
      </c>
      <c r="C75" s="45">
        <v>0</v>
      </c>
      <c r="D75" s="44">
        <f>B75+C75</f>
        <v>290</v>
      </c>
      <c r="E75" s="46"/>
    </row>
    <row r="76" spans="1:5" s="8" customFormat="1" ht="29.25" hidden="1" customHeight="1">
      <c r="A76" s="57" t="s">
        <v>30</v>
      </c>
      <c r="B76" s="45">
        <v>0</v>
      </c>
      <c r="C76" s="45">
        <v>0</v>
      </c>
      <c r="D76" s="44">
        <f>B76+C76</f>
        <v>0</v>
      </c>
      <c r="E76" s="46"/>
    </row>
    <row r="77" spans="1:5" s="8" customFormat="1" ht="29.45" customHeight="1">
      <c r="A77" s="57" t="s">
        <v>71</v>
      </c>
      <c r="B77" s="45">
        <v>12452</v>
      </c>
      <c r="C77" s="45">
        <v>16023</v>
      </c>
      <c r="D77" s="44">
        <f>B77+C77-5573</f>
        <v>22902</v>
      </c>
      <c r="E77" s="46"/>
    </row>
    <row r="78" spans="1:5" s="8" customFormat="1" ht="31.15" hidden="1" customHeight="1">
      <c r="A78" s="57" t="s">
        <v>72</v>
      </c>
      <c r="B78" s="45">
        <v>0</v>
      </c>
      <c r="C78" s="45">
        <v>0</v>
      </c>
      <c r="D78" s="44">
        <f>B78+C78</f>
        <v>0</v>
      </c>
      <c r="E78" s="46"/>
    </row>
    <row r="79" spans="1:5" s="8" customFormat="1" ht="36" hidden="1" customHeight="1">
      <c r="A79" s="67" t="s">
        <v>106</v>
      </c>
      <c r="B79" s="68">
        <f>B81+B80</f>
        <v>0</v>
      </c>
      <c r="C79" s="68">
        <f>C81</f>
        <v>0</v>
      </c>
      <c r="D79" s="68">
        <f>D81+D80</f>
        <v>0</v>
      </c>
      <c r="E79" s="46"/>
    </row>
    <row r="80" spans="1:5" s="8" customFormat="1" ht="54" hidden="1" customHeight="1">
      <c r="A80" s="57" t="s">
        <v>93</v>
      </c>
      <c r="B80" s="43">
        <v>0</v>
      </c>
      <c r="C80" s="56">
        <v>0</v>
      </c>
      <c r="D80" s="44">
        <f>B80+C80</f>
        <v>0</v>
      </c>
      <c r="E80" s="46"/>
    </row>
    <row r="81" spans="1:5" s="8" customFormat="1" ht="6" hidden="1" customHeight="1">
      <c r="A81" s="57" t="s">
        <v>112</v>
      </c>
      <c r="B81" s="45">
        <v>0</v>
      </c>
      <c r="C81" s="45">
        <v>0</v>
      </c>
      <c r="D81" s="44">
        <f>B81+C81</f>
        <v>0</v>
      </c>
      <c r="E81" s="46"/>
    </row>
    <row r="82" spans="1:5" s="8" customFormat="1" ht="24.75" customHeight="1">
      <c r="A82" s="67" t="s">
        <v>49</v>
      </c>
      <c r="B82" s="69">
        <f>B83+B84+B87+B89+B90+B86</f>
        <v>466155</v>
      </c>
      <c r="C82" s="68">
        <f>C83+C84+C87+C89+C90</f>
        <v>285</v>
      </c>
      <c r="D82" s="68">
        <f>D83+D84+D87+D89+D90+D86</f>
        <v>466440</v>
      </c>
      <c r="E82" s="46"/>
    </row>
    <row r="83" spans="1:5" s="8" customFormat="1" ht="28.15" customHeight="1">
      <c r="A83" s="75" t="s">
        <v>9</v>
      </c>
      <c r="B83" s="76">
        <v>139917</v>
      </c>
      <c r="C83" s="76">
        <v>0</v>
      </c>
      <c r="D83" s="77">
        <f>B83+C83</f>
        <v>139917</v>
      </c>
      <c r="E83" s="46"/>
    </row>
    <row r="84" spans="1:5" s="8" customFormat="1" ht="31.15" customHeight="1">
      <c r="A84" s="57" t="s">
        <v>10</v>
      </c>
      <c r="B84" s="45">
        <v>261324</v>
      </c>
      <c r="C84" s="45">
        <v>0</v>
      </c>
      <c r="D84" s="44">
        <f t="shared" ref="D84:D90" si="2">B84+C84</f>
        <v>261324</v>
      </c>
      <c r="E84" s="46"/>
    </row>
    <row r="85" spans="1:5" s="8" customFormat="1" ht="31.15" hidden="1" customHeight="1">
      <c r="A85" s="57" t="s">
        <v>21</v>
      </c>
      <c r="B85" s="45">
        <v>0</v>
      </c>
      <c r="C85" s="45"/>
      <c r="D85" s="44">
        <f t="shared" si="2"/>
        <v>0</v>
      </c>
      <c r="E85" s="46"/>
    </row>
    <row r="86" spans="1:5" s="8" customFormat="1" ht="31.15" customHeight="1">
      <c r="A86" s="57" t="s">
        <v>113</v>
      </c>
      <c r="B86" s="45">
        <v>34464</v>
      </c>
      <c r="C86" s="45">
        <v>0</v>
      </c>
      <c r="D86" s="44">
        <f t="shared" si="2"/>
        <v>34464</v>
      </c>
      <c r="E86" s="46"/>
    </row>
    <row r="87" spans="1:5" s="8" customFormat="1" ht="54.75" customHeight="1">
      <c r="A87" s="57" t="s">
        <v>96</v>
      </c>
      <c r="B87" s="45">
        <v>1047</v>
      </c>
      <c r="C87" s="45">
        <v>144</v>
      </c>
      <c r="D87" s="44">
        <f t="shared" si="2"/>
        <v>1191</v>
      </c>
      <c r="E87" s="46"/>
    </row>
    <row r="88" spans="1:5" s="8" customFormat="1" ht="0.75" hidden="1" customHeight="1">
      <c r="A88" s="57" t="s">
        <v>39</v>
      </c>
      <c r="B88" s="45">
        <v>0</v>
      </c>
      <c r="C88" s="45"/>
      <c r="D88" s="44">
        <f t="shared" si="2"/>
        <v>0</v>
      </c>
      <c r="E88" s="46"/>
    </row>
    <row r="89" spans="1:5" s="8" customFormat="1" ht="38.25" customHeight="1">
      <c r="A89" s="57" t="s">
        <v>20</v>
      </c>
      <c r="B89" s="45">
        <v>2023</v>
      </c>
      <c r="C89" s="45">
        <v>141</v>
      </c>
      <c r="D89" s="44">
        <f t="shared" si="2"/>
        <v>2164</v>
      </c>
      <c r="E89" s="46"/>
    </row>
    <row r="90" spans="1:5" s="8" customFormat="1" ht="37.5" customHeight="1">
      <c r="A90" s="78" t="s">
        <v>29</v>
      </c>
      <c r="B90" s="79">
        <v>27380</v>
      </c>
      <c r="C90" s="79">
        <v>0</v>
      </c>
      <c r="D90" s="80">
        <f t="shared" si="2"/>
        <v>27380</v>
      </c>
      <c r="E90" s="46"/>
    </row>
    <row r="91" spans="1:5" s="8" customFormat="1" ht="40.5" customHeight="1">
      <c r="A91" s="67" t="s">
        <v>97</v>
      </c>
      <c r="B91" s="68">
        <f>B92+B93+B94</f>
        <v>98514</v>
      </c>
      <c r="C91" s="68">
        <f>C92+C93+C94</f>
        <v>0</v>
      </c>
      <c r="D91" s="68">
        <f>D92+D93+D94</f>
        <v>98514</v>
      </c>
      <c r="E91" s="46"/>
    </row>
    <row r="92" spans="1:5" s="8" customFormat="1" ht="24.75" customHeight="1">
      <c r="A92" s="57" t="s">
        <v>11</v>
      </c>
      <c r="B92" s="45">
        <v>74393</v>
      </c>
      <c r="C92" s="45">
        <v>0</v>
      </c>
      <c r="D92" s="44">
        <f>B92+C92</f>
        <v>74393</v>
      </c>
      <c r="E92" s="46"/>
    </row>
    <row r="93" spans="1:5" s="8" customFormat="1" ht="21.75" hidden="1" customHeight="1">
      <c r="A93" s="57" t="s">
        <v>12</v>
      </c>
      <c r="B93" s="45"/>
      <c r="C93" s="45">
        <v>0</v>
      </c>
      <c r="D93" s="44">
        <f>B93+C93</f>
        <v>0</v>
      </c>
      <c r="E93" s="46"/>
    </row>
    <row r="94" spans="1:5" s="8" customFormat="1" ht="46.5" customHeight="1">
      <c r="A94" s="57" t="s">
        <v>73</v>
      </c>
      <c r="B94" s="45">
        <v>24121</v>
      </c>
      <c r="C94" s="45">
        <v>0</v>
      </c>
      <c r="D94" s="44">
        <f>B94+C94</f>
        <v>24121</v>
      </c>
      <c r="E94" s="46"/>
    </row>
    <row r="95" spans="1:5" s="8" customFormat="1" ht="19.5" hidden="1" customHeight="1">
      <c r="A95" s="55" t="s">
        <v>84</v>
      </c>
      <c r="B95" s="56">
        <f>B96+B97+B98+B99</f>
        <v>0</v>
      </c>
      <c r="C95" s="56">
        <f>C96+C97+C98+C99</f>
        <v>0</v>
      </c>
      <c r="D95" s="56">
        <f>D96+D97+D98+D99</f>
        <v>0</v>
      </c>
      <c r="E95" s="46"/>
    </row>
    <row r="96" spans="1:5" s="8" customFormat="1" ht="39.75" hidden="1" customHeight="1">
      <c r="A96" s="57" t="s">
        <v>7</v>
      </c>
      <c r="B96" s="45"/>
      <c r="C96" s="45">
        <v>0</v>
      </c>
      <c r="D96" s="44">
        <f>B96+C96</f>
        <v>0</v>
      </c>
      <c r="E96" s="46"/>
    </row>
    <row r="97" spans="1:7" s="8" customFormat="1" ht="22.5" hidden="1" customHeight="1">
      <c r="A97" s="57" t="s">
        <v>25</v>
      </c>
      <c r="B97" s="45">
        <v>0</v>
      </c>
      <c r="C97" s="45">
        <v>0</v>
      </c>
      <c r="D97" s="44">
        <f>B97+C97</f>
        <v>0</v>
      </c>
      <c r="E97" s="46"/>
    </row>
    <row r="98" spans="1:7" s="8" customFormat="1" ht="54.75" hidden="1" customHeight="1">
      <c r="A98" s="57" t="s">
        <v>44</v>
      </c>
      <c r="B98" s="45"/>
      <c r="C98" s="45">
        <v>0</v>
      </c>
      <c r="D98" s="44">
        <f>B98+C98</f>
        <v>0</v>
      </c>
      <c r="E98" s="46"/>
    </row>
    <row r="99" spans="1:7" s="8" customFormat="1" ht="16.5" hidden="1" customHeight="1">
      <c r="A99" s="57" t="s">
        <v>81</v>
      </c>
      <c r="B99" s="45">
        <v>0</v>
      </c>
      <c r="C99" s="45">
        <v>0</v>
      </c>
      <c r="D99" s="44">
        <f>B99+C99</f>
        <v>0</v>
      </c>
      <c r="E99" s="46"/>
    </row>
    <row r="100" spans="1:7" s="8" customFormat="1" ht="24.75" customHeight="1">
      <c r="A100" s="67" t="s">
        <v>50</v>
      </c>
      <c r="B100" s="68">
        <f>B101+B102+B103+B104+B105</f>
        <v>260146</v>
      </c>
      <c r="C100" s="68">
        <f>C101+C102+C103+C104+C105</f>
        <v>0</v>
      </c>
      <c r="D100" s="68">
        <f>D101+D102+D103+D104+D105</f>
        <v>260146</v>
      </c>
      <c r="E100" s="46"/>
    </row>
    <row r="101" spans="1:7" s="8" customFormat="1" ht="26.45" customHeight="1">
      <c r="A101" s="57" t="s">
        <v>13</v>
      </c>
      <c r="B101" s="45">
        <v>12328</v>
      </c>
      <c r="C101" s="45">
        <v>0</v>
      </c>
      <c r="D101" s="44">
        <f>B101+C101</f>
        <v>12328</v>
      </c>
      <c r="E101" s="46"/>
    </row>
    <row r="102" spans="1:7" s="8" customFormat="1" ht="36" customHeight="1">
      <c r="A102" s="57" t="s">
        <v>33</v>
      </c>
      <c r="B102" s="45">
        <v>57675</v>
      </c>
      <c r="C102" s="45">
        <v>0</v>
      </c>
      <c r="D102" s="44">
        <f>B102+C102</f>
        <v>57675</v>
      </c>
      <c r="E102" s="46"/>
    </row>
    <row r="103" spans="1:7" s="8" customFormat="1" ht="36" customHeight="1">
      <c r="A103" s="57" t="s">
        <v>31</v>
      </c>
      <c r="B103" s="45">
        <v>106221</v>
      </c>
      <c r="C103" s="45">
        <v>0</v>
      </c>
      <c r="D103" s="44">
        <f>B103+C103</f>
        <v>106221</v>
      </c>
      <c r="E103" s="46"/>
    </row>
    <row r="104" spans="1:7" s="8" customFormat="1" ht="27.6" customHeight="1">
      <c r="A104" s="57" t="s">
        <v>58</v>
      </c>
      <c r="B104" s="45">
        <v>69438</v>
      </c>
      <c r="C104" s="45">
        <v>0</v>
      </c>
      <c r="D104" s="44">
        <f>B104+C104</f>
        <v>69438</v>
      </c>
      <c r="E104" s="46"/>
    </row>
    <row r="105" spans="1:7" s="8" customFormat="1" ht="32.25" customHeight="1">
      <c r="A105" s="57" t="s">
        <v>32</v>
      </c>
      <c r="B105" s="45">
        <v>14484</v>
      </c>
      <c r="C105" s="45">
        <v>0</v>
      </c>
      <c r="D105" s="44">
        <f>B105+C105</f>
        <v>14484</v>
      </c>
      <c r="E105" s="46"/>
    </row>
    <row r="106" spans="1:7" s="8" customFormat="1" ht="34.5" customHeight="1">
      <c r="A106" s="70" t="s">
        <v>59</v>
      </c>
      <c r="B106" s="69">
        <f>B107+B108+B109+B114</f>
        <v>30422</v>
      </c>
      <c r="C106" s="69">
        <f>C107+C108+C109+C114</f>
        <v>0</v>
      </c>
      <c r="D106" s="71">
        <f>D107+D108+D109+D114</f>
        <v>30422</v>
      </c>
      <c r="E106" s="46"/>
      <c r="G106" s="21"/>
    </row>
    <row r="107" spans="1:7" s="8" customFormat="1" ht="31.9" customHeight="1">
      <c r="A107" s="57" t="s">
        <v>60</v>
      </c>
      <c r="B107" s="45">
        <v>19678</v>
      </c>
      <c r="C107" s="45">
        <v>0</v>
      </c>
      <c r="D107" s="44">
        <f>B107+C107</f>
        <v>19678</v>
      </c>
      <c r="E107" s="46"/>
    </row>
    <row r="108" spans="1:7" s="8" customFormat="1" ht="31.15" customHeight="1">
      <c r="A108" s="57" t="s">
        <v>61</v>
      </c>
      <c r="B108" s="45">
        <v>10412</v>
      </c>
      <c r="C108" s="45">
        <v>0</v>
      </c>
      <c r="D108" s="44">
        <f>B108+C108</f>
        <v>10412</v>
      </c>
      <c r="E108" s="46"/>
    </row>
    <row r="109" spans="1:7" s="8" customFormat="1" ht="39.6" customHeight="1">
      <c r="A109" s="57" t="s">
        <v>77</v>
      </c>
      <c r="B109" s="45">
        <v>332</v>
      </c>
      <c r="C109" s="45">
        <v>0</v>
      </c>
      <c r="D109" s="44">
        <f>B109+C109</f>
        <v>332</v>
      </c>
      <c r="E109" s="46"/>
    </row>
    <row r="110" spans="1:7" s="8" customFormat="1" ht="33" hidden="1" customHeight="1">
      <c r="A110" s="60" t="s">
        <v>65</v>
      </c>
      <c r="B110" s="58">
        <f>B111+B112</f>
        <v>0</v>
      </c>
      <c r="C110" s="58">
        <f>C111+C112</f>
        <v>0</v>
      </c>
      <c r="D110" s="61">
        <f>D111+D112</f>
        <v>0</v>
      </c>
      <c r="E110" s="46"/>
    </row>
    <row r="111" spans="1:7" s="8" customFormat="1" ht="26.25" hidden="1" customHeight="1">
      <c r="A111" s="57" t="s">
        <v>66</v>
      </c>
      <c r="B111" s="45"/>
      <c r="C111" s="45">
        <v>0</v>
      </c>
      <c r="D111" s="44">
        <f>B111+C111</f>
        <v>0</v>
      </c>
      <c r="E111" s="46"/>
    </row>
    <row r="112" spans="1:7" s="8" customFormat="1" ht="27" hidden="1" customHeight="1">
      <c r="A112" s="57" t="s">
        <v>67</v>
      </c>
      <c r="B112" s="45">
        <v>0</v>
      </c>
      <c r="C112" s="45">
        <v>0</v>
      </c>
      <c r="D112" s="44">
        <f>B112+C112</f>
        <v>0</v>
      </c>
      <c r="E112" s="46"/>
    </row>
    <row r="113" spans="1:5" s="8" customFormat="1" ht="27" hidden="1" customHeight="1">
      <c r="A113" s="57" t="s">
        <v>68</v>
      </c>
      <c r="B113" s="45">
        <v>0</v>
      </c>
      <c r="C113" s="45">
        <v>0</v>
      </c>
      <c r="D113" s="44">
        <f>B113+C113</f>
        <v>0</v>
      </c>
      <c r="E113" s="46"/>
    </row>
    <row r="114" spans="1:5" s="8" customFormat="1" ht="30.75" hidden="1" customHeight="1">
      <c r="A114" s="57" t="s">
        <v>77</v>
      </c>
      <c r="B114" s="45"/>
      <c r="C114" s="45">
        <v>0</v>
      </c>
      <c r="D114" s="44">
        <f>B114+C114</f>
        <v>0</v>
      </c>
      <c r="E114" s="46"/>
    </row>
    <row r="115" spans="1:5" s="8" customFormat="1" ht="35.25" customHeight="1">
      <c r="A115" s="70" t="s">
        <v>65</v>
      </c>
      <c r="B115" s="68">
        <f>B116+B118</f>
        <v>1170</v>
      </c>
      <c r="C115" s="68">
        <f>C117+C116</f>
        <v>0</v>
      </c>
      <c r="D115" s="68">
        <f>D116+D118</f>
        <v>1170</v>
      </c>
      <c r="E115" s="46"/>
    </row>
    <row r="116" spans="1:5" s="8" customFormat="1" ht="34.5" customHeight="1">
      <c r="A116" s="57" t="s">
        <v>66</v>
      </c>
      <c r="B116" s="43">
        <v>150</v>
      </c>
      <c r="C116" s="43">
        <v>0</v>
      </c>
      <c r="D116" s="44">
        <f>B116+C116</f>
        <v>150</v>
      </c>
      <c r="E116" s="46"/>
    </row>
    <row r="117" spans="1:5" s="8" customFormat="1" ht="54.75" hidden="1" customHeight="1">
      <c r="A117" s="57" t="s">
        <v>67</v>
      </c>
      <c r="B117" s="45"/>
      <c r="C117" s="45">
        <v>0</v>
      </c>
      <c r="D117" s="44">
        <f>B117+C117</f>
        <v>0</v>
      </c>
      <c r="E117" s="46"/>
    </row>
    <row r="118" spans="1:5" s="8" customFormat="1" ht="38.25" customHeight="1">
      <c r="A118" s="57" t="s">
        <v>67</v>
      </c>
      <c r="B118" s="45">
        <v>1020</v>
      </c>
      <c r="C118" s="45">
        <v>0</v>
      </c>
      <c r="D118" s="44">
        <f>B118+C118</f>
        <v>1020</v>
      </c>
      <c r="E118" s="46"/>
    </row>
    <row r="119" spans="1:5" s="13" customFormat="1" ht="52.5" hidden="1" customHeight="1">
      <c r="A119" s="60" t="s">
        <v>98</v>
      </c>
      <c r="B119" s="58">
        <f>B120</f>
        <v>0</v>
      </c>
      <c r="C119" s="58">
        <f>C120</f>
        <v>0</v>
      </c>
      <c r="D119" s="58">
        <f>D120</f>
        <v>0</v>
      </c>
      <c r="E119" s="49"/>
    </row>
    <row r="120" spans="1:5" s="8" customFormat="1" ht="33" hidden="1" customHeight="1">
      <c r="A120" s="57" t="s">
        <v>98</v>
      </c>
      <c r="B120" s="45">
        <v>0</v>
      </c>
      <c r="C120" s="45">
        <v>0</v>
      </c>
      <c r="D120" s="44">
        <f>B120+C120</f>
        <v>0</v>
      </c>
    </row>
    <row r="121" spans="1:5" s="8" customFormat="1" ht="35.25" customHeight="1">
      <c r="A121" s="67" t="s">
        <v>51</v>
      </c>
      <c r="B121" s="68">
        <f>B122+B123+B124</f>
        <v>25529</v>
      </c>
      <c r="C121" s="68">
        <f>C122+C123+C124</f>
        <v>0</v>
      </c>
      <c r="D121" s="68">
        <f>D122+D123+D124</f>
        <v>0</v>
      </c>
    </row>
    <row r="122" spans="1:5" s="8" customFormat="1" ht="50.25" customHeight="1">
      <c r="A122" s="57" t="s">
        <v>62</v>
      </c>
      <c r="B122" s="45">
        <v>25529</v>
      </c>
      <c r="C122" s="45">
        <v>0</v>
      </c>
      <c r="D122" s="44">
        <v>0</v>
      </c>
    </row>
    <row r="123" spans="1:5" s="8" customFormat="1" ht="1.5" hidden="1" customHeight="1">
      <c r="A123" s="57" t="s">
        <v>64</v>
      </c>
      <c r="B123" s="45">
        <v>0</v>
      </c>
      <c r="C123" s="45">
        <v>0</v>
      </c>
      <c r="D123" s="44">
        <f>B123+C123</f>
        <v>0</v>
      </c>
    </row>
    <row r="124" spans="1:5" s="8" customFormat="1" ht="23.25" hidden="1" customHeight="1">
      <c r="A124" s="57" t="s">
        <v>63</v>
      </c>
      <c r="B124" s="45">
        <v>0</v>
      </c>
      <c r="C124" s="59">
        <v>0</v>
      </c>
      <c r="D124" s="44">
        <f>B124+C124</f>
        <v>0</v>
      </c>
    </row>
    <row r="125" spans="1:5" s="8" customFormat="1" ht="36" customHeight="1">
      <c r="A125" s="70" t="s">
        <v>4</v>
      </c>
      <c r="B125" s="71">
        <f>B50+B58+B61+B66+B74+B79+B82+B91+B95+B100+B106+B115+B121+B119</f>
        <v>1066923</v>
      </c>
      <c r="C125" s="71">
        <f>C50+C58+C61+C66+C74+C79+C82+C91+C95+C100+C106+C115+C121+C119</f>
        <v>77309</v>
      </c>
      <c r="D125" s="71">
        <f>D50+D58+D61+D66+D74+D79+D82+D91+D95+D100+D106+D115+D121+D119</f>
        <v>1107847</v>
      </c>
    </row>
    <row r="126" spans="1:5" s="22" customFormat="1" ht="26.45" customHeight="1">
      <c r="A126" s="2"/>
      <c r="B126" s="2"/>
      <c r="C126" s="2"/>
      <c r="D126" s="1"/>
    </row>
    <row r="127" spans="1:5" s="22" customFormat="1" ht="12" customHeight="1">
      <c r="A127" s="2"/>
      <c r="B127" s="2"/>
      <c r="C127" s="2"/>
      <c r="D127" s="50"/>
    </row>
    <row r="128" spans="1:5" s="8" customFormat="1" ht="69.75" customHeight="1">
      <c r="A128" s="73" t="s">
        <v>109</v>
      </c>
      <c r="B128" s="24"/>
      <c r="C128" s="26"/>
      <c r="D128" s="74" t="s">
        <v>108</v>
      </c>
    </row>
    <row r="129" spans="1:4" s="8" customFormat="1" ht="15.75" customHeight="1">
      <c r="A129" s="29"/>
      <c r="B129" s="20"/>
    </row>
    <row r="130" spans="1:4" s="8" customFormat="1">
      <c r="D130" s="10"/>
    </row>
    <row r="131" spans="1:4">
      <c r="C131" s="39"/>
    </row>
    <row r="132" spans="1:4">
      <c r="D132" s="42"/>
    </row>
    <row r="133" spans="1:4" ht="17.25">
      <c r="D133" s="28"/>
    </row>
  </sheetData>
  <mergeCells count="13">
    <mergeCell ref="B48:B49"/>
    <mergeCell ref="C48:C49"/>
    <mergeCell ref="D48:D49"/>
    <mergeCell ref="A47:D47"/>
    <mergeCell ref="A48:A49"/>
    <mergeCell ref="A1:D1"/>
    <mergeCell ref="A2:D2"/>
    <mergeCell ref="A3:D3"/>
    <mergeCell ref="A6:D6"/>
    <mergeCell ref="D7:D8"/>
    <mergeCell ref="A7:A8"/>
    <mergeCell ref="B7:B8"/>
    <mergeCell ref="C7:C8"/>
  </mergeCells>
  <printOptions horizontalCentered="1"/>
  <pageMargins left="0.15748031496062992" right="0" top="0.35433070866141736" bottom="0.78740157480314965" header="0.15748031496062992" footer="0.15748031496062992"/>
  <pageSetup paperSize="9" scale="69" fitToHeight="3" orientation="portrait" r:id="rId1"/>
  <headerFooter alignWithMargins="0"/>
  <rowBreaks count="1" manualBreakCount="1">
    <brk id="46" max="9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9"/>
  <sheetViews>
    <sheetView topLeftCell="A48" zoomScale="65" zoomScaleNormal="65" zoomScaleSheetLayoutView="85" workbookViewId="0">
      <selection activeCell="H50" sqref="H50"/>
    </sheetView>
  </sheetViews>
  <sheetFormatPr defaultRowHeight="17.25"/>
  <cols>
    <col min="1" max="1" width="47.5703125" style="40" customWidth="1"/>
    <col min="2" max="2" width="17.28515625" style="40" customWidth="1"/>
    <col min="3" max="3" width="17.42578125" style="94" customWidth="1"/>
    <col min="4" max="4" width="14.85546875" style="95" customWidth="1"/>
    <col min="5" max="5" width="15.140625" style="40" customWidth="1"/>
    <col min="6" max="6" width="14" style="40" customWidth="1"/>
    <col min="7" max="7" width="16.28515625" style="41" customWidth="1"/>
    <col min="8" max="8" width="17.28515625" style="40" customWidth="1"/>
    <col min="9" max="9" width="0.28515625" style="40" hidden="1" customWidth="1"/>
    <col min="10" max="10" width="17.42578125" style="40" customWidth="1"/>
    <col min="11" max="11" width="15.7109375" style="82" customWidth="1"/>
    <col min="12" max="12" width="11.42578125" style="83" bestFit="1" customWidth="1"/>
    <col min="13" max="13" width="9.140625" style="83"/>
    <col min="14" max="14" width="13.42578125" style="83" bestFit="1" customWidth="1"/>
    <col min="15" max="16384" width="9.140625" style="83"/>
  </cols>
  <sheetData>
    <row r="1" spans="1:11" ht="22.5" customHeight="1">
      <c r="A1" s="262" t="s">
        <v>8</v>
      </c>
      <c r="B1" s="262"/>
      <c r="C1" s="262"/>
      <c r="D1" s="262"/>
      <c r="E1" s="262"/>
      <c r="F1" s="262"/>
      <c r="G1" s="262"/>
      <c r="H1" s="262"/>
      <c r="I1" s="262"/>
      <c r="J1" s="262"/>
      <c r="K1" s="149"/>
    </row>
    <row r="2" spans="1:11" ht="17.25" customHeight="1">
      <c r="A2" s="263" t="s">
        <v>24</v>
      </c>
      <c r="B2" s="263"/>
      <c r="C2" s="263"/>
      <c r="D2" s="263"/>
      <c r="E2" s="263"/>
      <c r="F2" s="263"/>
      <c r="G2" s="263"/>
      <c r="H2" s="263"/>
      <c r="I2" s="263"/>
      <c r="J2" s="263"/>
      <c r="K2" s="149"/>
    </row>
    <row r="3" spans="1:11" ht="15.75" customHeight="1">
      <c r="A3" s="262" t="s">
        <v>165</v>
      </c>
      <c r="B3" s="262"/>
      <c r="C3" s="262"/>
      <c r="D3" s="262"/>
      <c r="E3" s="262"/>
      <c r="F3" s="262"/>
      <c r="G3" s="262"/>
      <c r="H3" s="262"/>
      <c r="I3" s="262"/>
      <c r="J3" s="262"/>
      <c r="K3" s="149"/>
    </row>
    <row r="4" spans="1:11" ht="39" hidden="1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9"/>
    </row>
    <row r="5" spans="1:11" ht="21" customHeight="1">
      <c r="A5" s="148"/>
      <c r="B5" s="148"/>
      <c r="C5" s="148"/>
      <c r="D5" s="150"/>
      <c r="E5" s="148"/>
      <c r="F5" s="148"/>
      <c r="G5" s="150"/>
      <c r="H5" s="148"/>
      <c r="I5" s="148"/>
      <c r="J5" s="264" t="s">
        <v>37</v>
      </c>
      <c r="K5" s="264"/>
    </row>
    <row r="6" spans="1:11" ht="18.75">
      <c r="A6" s="265" t="s">
        <v>43</v>
      </c>
      <c r="B6" s="266"/>
      <c r="C6" s="266"/>
      <c r="D6" s="266"/>
      <c r="E6" s="266"/>
      <c r="F6" s="266"/>
      <c r="G6" s="266"/>
      <c r="H6" s="266"/>
      <c r="I6" s="266"/>
      <c r="J6" s="266"/>
      <c r="K6" s="267"/>
    </row>
    <row r="7" spans="1:11" ht="21" customHeight="1">
      <c r="A7" s="253" t="s">
        <v>0</v>
      </c>
      <c r="B7" s="255" t="s">
        <v>23</v>
      </c>
      <c r="C7" s="256"/>
      <c r="D7" s="257"/>
      <c r="E7" s="258" t="s">
        <v>38</v>
      </c>
      <c r="F7" s="259"/>
      <c r="G7" s="260"/>
      <c r="H7" s="261" t="s">
        <v>74</v>
      </c>
      <c r="I7" s="261"/>
      <c r="J7" s="261"/>
      <c r="K7" s="261"/>
    </row>
    <row r="8" spans="1:11" s="10" customFormat="1" ht="88.5" customHeight="1">
      <c r="A8" s="254"/>
      <c r="B8" s="142" t="s">
        <v>144</v>
      </c>
      <c r="C8" s="142" t="s">
        <v>167</v>
      </c>
      <c r="D8" s="143" t="s">
        <v>53</v>
      </c>
      <c r="E8" s="142" t="s">
        <v>144</v>
      </c>
      <c r="F8" s="142" t="s">
        <v>167</v>
      </c>
      <c r="G8" s="143" t="s">
        <v>53</v>
      </c>
      <c r="H8" s="142" t="s">
        <v>144</v>
      </c>
      <c r="I8" s="142" t="s">
        <v>145</v>
      </c>
      <c r="J8" s="142" t="s">
        <v>167</v>
      </c>
      <c r="K8" s="143" t="s">
        <v>53</v>
      </c>
    </row>
    <row r="9" spans="1:11" s="10" customFormat="1" ht="21" customHeight="1">
      <c r="A9" s="144" t="s">
        <v>1</v>
      </c>
      <c r="B9" s="151">
        <f>SUM(B10:B19)</f>
        <v>209699</v>
      </c>
      <c r="C9" s="151">
        <f>SUM(C10:C19)</f>
        <v>81656</v>
      </c>
      <c r="D9" s="152">
        <f t="shared" ref="D9:D15" si="0">C9/B9*100</f>
        <v>38.939622983419092</v>
      </c>
      <c r="E9" s="151">
        <f>SUM(E10:E19)</f>
        <v>49061</v>
      </c>
      <c r="F9" s="151">
        <f>SUM(F10:F19)</f>
        <v>16457</v>
      </c>
      <c r="G9" s="152">
        <f>F9/E9*100</f>
        <v>33.543955483989322</v>
      </c>
      <c r="H9" s="153">
        <f t="shared" ref="H9:H39" si="1">B9+E9</f>
        <v>258760</v>
      </c>
      <c r="I9" s="153"/>
      <c r="J9" s="153">
        <f t="shared" ref="J9:J35" si="2">C9+F9</f>
        <v>98113</v>
      </c>
      <c r="K9" s="152">
        <f t="shared" ref="K9:K18" si="3">J9/H9*100</f>
        <v>37.916602256917606</v>
      </c>
    </row>
    <row r="10" spans="1:11" s="10" customFormat="1" ht="20.25" customHeight="1">
      <c r="A10" s="145" t="s">
        <v>90</v>
      </c>
      <c r="B10" s="154">
        <v>182012</v>
      </c>
      <c r="C10" s="154">
        <v>66193</v>
      </c>
      <c r="D10" s="152">
        <f t="shared" si="0"/>
        <v>36.367382370393159</v>
      </c>
      <c r="E10" s="154">
        <v>14888</v>
      </c>
      <c r="F10" s="155">
        <v>5925</v>
      </c>
      <c r="G10" s="152">
        <f>F10/E10*100</f>
        <v>39.797152068780228</v>
      </c>
      <c r="H10" s="155">
        <f t="shared" si="1"/>
        <v>196900</v>
      </c>
      <c r="I10" s="155"/>
      <c r="J10" s="155">
        <f t="shared" si="2"/>
        <v>72118</v>
      </c>
      <c r="K10" s="152">
        <f t="shared" si="3"/>
        <v>36.626714068054852</v>
      </c>
    </row>
    <row r="11" spans="1:11" s="10" customFormat="1" ht="24.75" customHeight="1">
      <c r="A11" s="145" t="s">
        <v>95</v>
      </c>
      <c r="B11" s="154">
        <v>12791</v>
      </c>
      <c r="C11" s="154">
        <v>5714</v>
      </c>
      <c r="D11" s="152">
        <f t="shared" si="0"/>
        <v>44.672035024626688</v>
      </c>
      <c r="E11" s="154">
        <v>3250</v>
      </c>
      <c r="F11" s="155">
        <v>1452</v>
      </c>
      <c r="G11" s="152">
        <f>F11/E11*100</f>
        <v>44.676923076923075</v>
      </c>
      <c r="H11" s="155">
        <f t="shared" si="1"/>
        <v>16041</v>
      </c>
      <c r="I11" s="155"/>
      <c r="J11" s="155">
        <f t="shared" si="2"/>
        <v>7166</v>
      </c>
      <c r="K11" s="152">
        <f t="shared" si="3"/>
        <v>44.673025372483011</v>
      </c>
    </row>
    <row r="12" spans="1:11" s="10" customFormat="1" ht="63.75" customHeight="1">
      <c r="A12" s="145" t="s">
        <v>141</v>
      </c>
      <c r="B12" s="154">
        <v>3177</v>
      </c>
      <c r="C12" s="154">
        <v>1876</v>
      </c>
      <c r="D12" s="152">
        <f t="shared" si="0"/>
        <v>59.049417689644322</v>
      </c>
      <c r="E12" s="154">
        <v>0</v>
      </c>
      <c r="F12" s="155">
        <v>0</v>
      </c>
      <c r="G12" s="152">
        <v>0</v>
      </c>
      <c r="H12" s="155">
        <f t="shared" si="1"/>
        <v>3177</v>
      </c>
      <c r="I12" s="155"/>
      <c r="J12" s="155">
        <f t="shared" si="2"/>
        <v>1876</v>
      </c>
      <c r="K12" s="152">
        <f t="shared" si="3"/>
        <v>59.049417689644322</v>
      </c>
    </row>
    <row r="13" spans="1:11" s="10" customFormat="1" ht="46.5" customHeight="1">
      <c r="A13" s="145" t="s">
        <v>85</v>
      </c>
      <c r="B13" s="154">
        <v>0</v>
      </c>
      <c r="C13" s="156">
        <v>9</v>
      </c>
      <c r="D13" s="152">
        <v>0</v>
      </c>
      <c r="E13" s="154">
        <v>0</v>
      </c>
      <c r="F13" s="155">
        <v>0</v>
      </c>
      <c r="G13" s="152">
        <v>0</v>
      </c>
      <c r="H13" s="155">
        <f t="shared" si="1"/>
        <v>0</v>
      </c>
      <c r="I13" s="155"/>
      <c r="J13" s="155">
        <f t="shared" si="2"/>
        <v>9</v>
      </c>
      <c r="K13" s="152">
        <v>0</v>
      </c>
    </row>
    <row r="14" spans="1:11" s="10" customFormat="1" ht="45.75" customHeight="1">
      <c r="A14" s="145" t="s">
        <v>15</v>
      </c>
      <c r="B14" s="154">
        <v>5626</v>
      </c>
      <c r="C14" s="156">
        <v>5470</v>
      </c>
      <c r="D14" s="152">
        <f t="shared" si="0"/>
        <v>97.227159616068263</v>
      </c>
      <c r="E14" s="154">
        <v>2936</v>
      </c>
      <c r="F14" s="155">
        <v>4075</v>
      </c>
      <c r="G14" s="152">
        <f>F14/E14*100</f>
        <v>138.7942779291553</v>
      </c>
      <c r="H14" s="155">
        <f t="shared" si="1"/>
        <v>8562</v>
      </c>
      <c r="I14" s="155"/>
      <c r="J14" s="155">
        <f t="shared" si="2"/>
        <v>9545</v>
      </c>
      <c r="K14" s="152">
        <f t="shared" si="3"/>
        <v>111.4809623919645</v>
      </c>
    </row>
    <row r="15" spans="1:11" s="10" customFormat="1" ht="61.5" customHeight="1">
      <c r="A15" s="145" t="s">
        <v>114</v>
      </c>
      <c r="B15" s="154">
        <v>4117</v>
      </c>
      <c r="C15" s="154">
        <v>1532</v>
      </c>
      <c r="D15" s="152">
        <f t="shared" si="0"/>
        <v>37.211561816856936</v>
      </c>
      <c r="E15" s="155">
        <v>0</v>
      </c>
      <c r="F15" s="155">
        <v>0</v>
      </c>
      <c r="G15" s="152">
        <v>0</v>
      </c>
      <c r="H15" s="155">
        <f t="shared" si="1"/>
        <v>4117</v>
      </c>
      <c r="I15" s="155"/>
      <c r="J15" s="155">
        <f t="shared" si="2"/>
        <v>1532</v>
      </c>
      <c r="K15" s="152">
        <f t="shared" si="3"/>
        <v>37.211561816856936</v>
      </c>
    </row>
    <row r="16" spans="1:11" s="10" customFormat="1" ht="41.25" customHeight="1">
      <c r="A16" s="145" t="s">
        <v>86</v>
      </c>
      <c r="B16" s="154">
        <v>0</v>
      </c>
      <c r="C16" s="156">
        <v>0</v>
      </c>
      <c r="D16" s="152">
        <v>0</v>
      </c>
      <c r="E16" s="155">
        <v>8917</v>
      </c>
      <c r="F16" s="155">
        <v>446</v>
      </c>
      <c r="G16" s="152">
        <f>F16/E16*100</f>
        <v>5.0016821801054165</v>
      </c>
      <c r="H16" s="155">
        <f t="shared" si="1"/>
        <v>8917</v>
      </c>
      <c r="I16" s="155"/>
      <c r="J16" s="155">
        <f t="shared" si="2"/>
        <v>446</v>
      </c>
      <c r="K16" s="152">
        <f t="shared" si="3"/>
        <v>5.0016821801054165</v>
      </c>
    </row>
    <row r="17" spans="1:15" s="10" customFormat="1" ht="20.25" customHeight="1">
      <c r="A17" s="145" t="s">
        <v>87</v>
      </c>
      <c r="B17" s="154">
        <v>0</v>
      </c>
      <c r="C17" s="156">
        <v>0</v>
      </c>
      <c r="D17" s="152">
        <v>0</v>
      </c>
      <c r="E17" s="154">
        <v>19070</v>
      </c>
      <c r="F17" s="155">
        <v>4559</v>
      </c>
      <c r="G17" s="152">
        <f>F17/E17*100</f>
        <v>23.906659674882015</v>
      </c>
      <c r="H17" s="155">
        <f t="shared" si="1"/>
        <v>19070</v>
      </c>
      <c r="I17" s="155"/>
      <c r="J17" s="155">
        <f t="shared" si="2"/>
        <v>4559</v>
      </c>
      <c r="K17" s="152">
        <f t="shared" si="3"/>
        <v>23.906659674882015</v>
      </c>
      <c r="L17" s="85"/>
      <c r="M17" s="85"/>
      <c r="N17" s="85"/>
      <c r="O17" s="85"/>
    </row>
    <row r="18" spans="1:15" s="10" customFormat="1" ht="23.25" customHeight="1">
      <c r="A18" s="145" t="s">
        <v>88</v>
      </c>
      <c r="B18" s="154">
        <v>1976</v>
      </c>
      <c r="C18" s="154">
        <v>862</v>
      </c>
      <c r="D18" s="152">
        <f>C18/B18*100</f>
        <v>43.623481781376519</v>
      </c>
      <c r="E18" s="154">
        <v>0</v>
      </c>
      <c r="F18" s="155">
        <v>0</v>
      </c>
      <c r="G18" s="152">
        <v>0</v>
      </c>
      <c r="H18" s="155">
        <f t="shared" si="1"/>
        <v>1976</v>
      </c>
      <c r="I18" s="155"/>
      <c r="J18" s="155">
        <f t="shared" si="2"/>
        <v>862</v>
      </c>
      <c r="K18" s="152">
        <f t="shared" si="3"/>
        <v>43.623481781376519</v>
      </c>
      <c r="L18" s="85"/>
      <c r="M18" s="85"/>
      <c r="N18" s="85"/>
      <c r="O18" s="85"/>
    </row>
    <row r="19" spans="1:15" s="10" customFormat="1" ht="39" hidden="1" customHeight="1">
      <c r="A19" s="145" t="s">
        <v>89</v>
      </c>
      <c r="B19" s="154">
        <v>0</v>
      </c>
      <c r="C19" s="154"/>
      <c r="D19" s="152">
        <v>0</v>
      </c>
      <c r="E19" s="154"/>
      <c r="F19" s="155"/>
      <c r="G19" s="152">
        <v>0</v>
      </c>
      <c r="H19" s="155">
        <f t="shared" si="1"/>
        <v>0</v>
      </c>
      <c r="I19" s="155"/>
      <c r="J19" s="155">
        <f t="shared" si="2"/>
        <v>0</v>
      </c>
      <c r="K19" s="152">
        <v>0</v>
      </c>
      <c r="L19" s="85"/>
      <c r="M19" s="85"/>
      <c r="N19" s="85"/>
      <c r="O19" s="85"/>
    </row>
    <row r="20" spans="1:15" s="87" customFormat="1" ht="22.5" customHeight="1">
      <c r="A20" s="144" t="s">
        <v>2</v>
      </c>
      <c r="B20" s="151">
        <f>SUM(B21:B34)</f>
        <v>28598</v>
      </c>
      <c r="C20" s="151">
        <f>SUM(C21:C34)</f>
        <v>14880</v>
      </c>
      <c r="D20" s="152">
        <f t="shared" ref="D20:D30" si="4">C20/B20*100</f>
        <v>52.031610602140013</v>
      </c>
      <c r="E20" s="151">
        <f>SUM(E21:E34)</f>
        <v>4865</v>
      </c>
      <c r="F20" s="151">
        <f>SUM(F21:F34)</f>
        <v>895</v>
      </c>
      <c r="G20" s="152">
        <f>F20/E20*100</f>
        <v>18.396711202466598</v>
      </c>
      <c r="H20" s="153">
        <f t="shared" si="1"/>
        <v>33463</v>
      </c>
      <c r="I20" s="153"/>
      <c r="J20" s="153">
        <f t="shared" si="2"/>
        <v>15775</v>
      </c>
      <c r="K20" s="152">
        <f>J20/H20*100</f>
        <v>47.14161910169441</v>
      </c>
      <c r="L20" s="86"/>
      <c r="M20" s="86"/>
      <c r="N20" s="86"/>
      <c r="O20" s="86"/>
    </row>
    <row r="21" spans="1:15" s="10" customFormat="1" ht="24" customHeight="1">
      <c r="A21" s="146" t="s">
        <v>16</v>
      </c>
      <c r="B21" s="156">
        <v>22338</v>
      </c>
      <c r="C21" s="154">
        <v>11078</v>
      </c>
      <c r="D21" s="152">
        <f t="shared" si="4"/>
        <v>49.592622437102698</v>
      </c>
      <c r="E21" s="154">
        <v>4425</v>
      </c>
      <c r="F21" s="155">
        <v>439</v>
      </c>
      <c r="G21" s="152">
        <f>F21/E21*100</f>
        <v>9.9209039548022595</v>
      </c>
      <c r="H21" s="155">
        <f t="shared" si="1"/>
        <v>26763</v>
      </c>
      <c r="I21" s="155"/>
      <c r="J21" s="155">
        <f t="shared" si="2"/>
        <v>11517</v>
      </c>
      <c r="K21" s="152">
        <f>J21/H21*100</f>
        <v>43.033292231812574</v>
      </c>
    </row>
    <row r="22" spans="1:15" s="10" customFormat="1" ht="27" customHeight="1">
      <c r="A22" s="146" t="s">
        <v>42</v>
      </c>
      <c r="B22" s="156">
        <v>700</v>
      </c>
      <c r="C22" s="154">
        <v>710</v>
      </c>
      <c r="D22" s="152">
        <f t="shared" si="4"/>
        <v>101.42857142857142</v>
      </c>
      <c r="E22" s="154">
        <v>340</v>
      </c>
      <c r="F22" s="155">
        <v>335</v>
      </c>
      <c r="G22" s="152">
        <f>F22/E22*100</f>
        <v>98.529411764705884</v>
      </c>
      <c r="H22" s="155">
        <f t="shared" si="1"/>
        <v>1040</v>
      </c>
      <c r="I22" s="155"/>
      <c r="J22" s="155">
        <f t="shared" si="2"/>
        <v>1045</v>
      </c>
      <c r="K22" s="152">
        <f>J22/H22*100</f>
        <v>100.48076923076923</v>
      </c>
    </row>
    <row r="23" spans="1:15" s="10" customFormat="1" ht="47.25" hidden="1" customHeight="1">
      <c r="A23" s="146" t="s">
        <v>14</v>
      </c>
      <c r="B23" s="156">
        <v>0</v>
      </c>
      <c r="C23" s="154">
        <v>0</v>
      </c>
      <c r="D23" s="152">
        <v>0</v>
      </c>
      <c r="E23" s="154">
        <v>0</v>
      </c>
      <c r="F23" s="155">
        <v>0</v>
      </c>
      <c r="G23" s="152">
        <v>0</v>
      </c>
      <c r="H23" s="155">
        <f t="shared" si="1"/>
        <v>0</v>
      </c>
      <c r="I23" s="155"/>
      <c r="J23" s="155">
        <f t="shared" si="2"/>
        <v>0</v>
      </c>
      <c r="K23" s="152">
        <v>0</v>
      </c>
    </row>
    <row r="24" spans="1:15" s="10" customFormat="1" ht="51" customHeight="1">
      <c r="A24" s="146" t="s">
        <v>22</v>
      </c>
      <c r="B24" s="156">
        <v>184</v>
      </c>
      <c r="C24" s="154">
        <v>520</v>
      </c>
      <c r="D24" s="152">
        <f t="shared" si="4"/>
        <v>282.60869565217394</v>
      </c>
      <c r="E24" s="154">
        <v>0</v>
      </c>
      <c r="F24" s="155">
        <v>0</v>
      </c>
      <c r="G24" s="152">
        <v>0</v>
      </c>
      <c r="H24" s="155">
        <f t="shared" si="1"/>
        <v>184</v>
      </c>
      <c r="I24" s="155"/>
      <c r="J24" s="155">
        <f t="shared" si="2"/>
        <v>520</v>
      </c>
      <c r="K24" s="152">
        <f t="shared" ref="K24:K30" si="5">J24/H24*100</f>
        <v>282.60869565217394</v>
      </c>
    </row>
    <row r="25" spans="1:15" s="10" customFormat="1" ht="21.75" customHeight="1">
      <c r="A25" s="146" t="s">
        <v>102</v>
      </c>
      <c r="B25" s="156">
        <v>0</v>
      </c>
      <c r="C25" s="154">
        <v>18</v>
      </c>
      <c r="D25" s="152">
        <v>0</v>
      </c>
      <c r="E25" s="154">
        <v>0</v>
      </c>
      <c r="F25" s="155">
        <v>47</v>
      </c>
      <c r="G25" s="152">
        <v>0</v>
      </c>
      <c r="H25" s="155">
        <f t="shared" si="1"/>
        <v>0</v>
      </c>
      <c r="I25" s="155"/>
      <c r="J25" s="155">
        <f t="shared" si="2"/>
        <v>65</v>
      </c>
      <c r="K25" s="152">
        <v>0</v>
      </c>
    </row>
    <row r="26" spans="1:15" s="10" customFormat="1" ht="29.25" customHeight="1">
      <c r="A26" s="146" t="s">
        <v>52</v>
      </c>
      <c r="B26" s="154">
        <v>4306</v>
      </c>
      <c r="C26" s="154">
        <v>2368</v>
      </c>
      <c r="D26" s="152">
        <f t="shared" si="4"/>
        <v>54.993032977241064</v>
      </c>
      <c r="E26" s="154">
        <v>0</v>
      </c>
      <c r="F26" s="155">
        <v>0</v>
      </c>
      <c r="G26" s="152">
        <v>0</v>
      </c>
      <c r="H26" s="155">
        <f t="shared" si="1"/>
        <v>4306</v>
      </c>
      <c r="I26" s="155"/>
      <c r="J26" s="155">
        <f t="shared" si="2"/>
        <v>2368</v>
      </c>
      <c r="K26" s="152">
        <f t="shared" si="5"/>
        <v>54.993032977241064</v>
      </c>
    </row>
    <row r="27" spans="1:15" s="10" customFormat="1" ht="22.5" customHeight="1">
      <c r="A27" s="146" t="s">
        <v>18</v>
      </c>
      <c r="B27" s="154">
        <v>350</v>
      </c>
      <c r="C27" s="154">
        <v>0</v>
      </c>
      <c r="D27" s="152">
        <f t="shared" si="4"/>
        <v>0</v>
      </c>
      <c r="E27" s="154">
        <v>0</v>
      </c>
      <c r="F27" s="155">
        <v>0</v>
      </c>
      <c r="G27" s="152">
        <v>0</v>
      </c>
      <c r="H27" s="155">
        <f t="shared" si="1"/>
        <v>350</v>
      </c>
      <c r="I27" s="155"/>
      <c r="J27" s="155">
        <f t="shared" si="2"/>
        <v>0</v>
      </c>
      <c r="K27" s="152">
        <f t="shared" si="5"/>
        <v>0</v>
      </c>
    </row>
    <row r="28" spans="1:15" s="10" customFormat="1" ht="23.25" customHeight="1">
      <c r="A28" s="146" t="s">
        <v>5</v>
      </c>
      <c r="B28" s="154">
        <v>300</v>
      </c>
      <c r="C28" s="154">
        <v>90</v>
      </c>
      <c r="D28" s="152">
        <f t="shared" si="4"/>
        <v>30</v>
      </c>
      <c r="E28" s="154">
        <v>100</v>
      </c>
      <c r="F28" s="155">
        <v>51</v>
      </c>
      <c r="G28" s="152">
        <f>F28/E28*100</f>
        <v>51</v>
      </c>
      <c r="H28" s="155">
        <f t="shared" si="1"/>
        <v>400</v>
      </c>
      <c r="I28" s="155"/>
      <c r="J28" s="155">
        <f t="shared" si="2"/>
        <v>141</v>
      </c>
      <c r="K28" s="152">
        <f t="shared" si="5"/>
        <v>35.25</v>
      </c>
    </row>
    <row r="29" spans="1:15" s="10" customFormat="1" ht="39.75" customHeight="1">
      <c r="A29" s="146" t="s">
        <v>17</v>
      </c>
      <c r="B29" s="154">
        <v>320</v>
      </c>
      <c r="C29" s="154">
        <v>91</v>
      </c>
      <c r="D29" s="152">
        <f t="shared" si="4"/>
        <v>28.4375</v>
      </c>
      <c r="E29" s="154">
        <v>0</v>
      </c>
      <c r="F29" s="155">
        <v>15</v>
      </c>
      <c r="G29" s="152">
        <v>0</v>
      </c>
      <c r="H29" s="155">
        <f t="shared" si="1"/>
        <v>320</v>
      </c>
      <c r="I29" s="155"/>
      <c r="J29" s="155">
        <f t="shared" si="2"/>
        <v>106</v>
      </c>
      <c r="K29" s="152">
        <f t="shared" si="5"/>
        <v>33.125</v>
      </c>
    </row>
    <row r="30" spans="1:15" s="10" customFormat="1" ht="24.75" customHeight="1">
      <c r="A30" s="146" t="s">
        <v>78</v>
      </c>
      <c r="B30" s="154">
        <v>0</v>
      </c>
      <c r="C30" s="154">
        <v>5</v>
      </c>
      <c r="D30" s="152" t="e">
        <f t="shared" si="4"/>
        <v>#DIV/0!</v>
      </c>
      <c r="E30" s="154">
        <v>0</v>
      </c>
      <c r="F30" s="155">
        <v>8</v>
      </c>
      <c r="G30" s="152">
        <v>0</v>
      </c>
      <c r="H30" s="155">
        <f t="shared" si="1"/>
        <v>0</v>
      </c>
      <c r="I30" s="155"/>
      <c r="J30" s="155">
        <f t="shared" si="2"/>
        <v>13</v>
      </c>
      <c r="K30" s="152" t="e">
        <f t="shared" si="5"/>
        <v>#DIV/0!</v>
      </c>
    </row>
    <row r="31" spans="1:15" s="10" customFormat="1" ht="20.25" customHeight="1">
      <c r="A31" s="146" t="s">
        <v>36</v>
      </c>
      <c r="B31" s="154">
        <v>100</v>
      </c>
      <c r="C31" s="154">
        <v>0</v>
      </c>
      <c r="D31" s="152">
        <v>0</v>
      </c>
      <c r="E31" s="154">
        <v>0</v>
      </c>
      <c r="F31" s="155">
        <v>0</v>
      </c>
      <c r="G31" s="152">
        <v>0</v>
      </c>
      <c r="H31" s="155">
        <f t="shared" si="1"/>
        <v>100</v>
      </c>
      <c r="I31" s="155"/>
      <c r="J31" s="155">
        <f t="shared" si="2"/>
        <v>0</v>
      </c>
      <c r="K31" s="152">
        <v>0</v>
      </c>
    </row>
    <row r="32" spans="1:15" s="10" customFormat="1" ht="24" hidden="1" customHeight="1">
      <c r="A32" s="146" t="s">
        <v>78</v>
      </c>
      <c r="B32" s="154">
        <v>0</v>
      </c>
      <c r="C32" s="154">
        <v>0</v>
      </c>
      <c r="D32" s="152">
        <v>0</v>
      </c>
      <c r="E32" s="154">
        <v>0</v>
      </c>
      <c r="F32" s="155">
        <v>0</v>
      </c>
      <c r="G32" s="152">
        <v>0</v>
      </c>
      <c r="H32" s="155">
        <f t="shared" si="1"/>
        <v>0</v>
      </c>
      <c r="I32" s="155"/>
      <c r="J32" s="155">
        <f t="shared" si="2"/>
        <v>0</v>
      </c>
      <c r="K32" s="152">
        <v>0</v>
      </c>
    </row>
    <row r="33" spans="1:13" s="10" customFormat="1" ht="39" hidden="1" customHeight="1">
      <c r="A33" s="146" t="s">
        <v>82</v>
      </c>
      <c r="B33" s="154"/>
      <c r="C33" s="154"/>
      <c r="D33" s="152" t="e">
        <f>C33/B33*100</f>
        <v>#DIV/0!</v>
      </c>
      <c r="E33" s="154"/>
      <c r="F33" s="155"/>
      <c r="G33" s="152" t="e">
        <f>F33/E33*100</f>
        <v>#DIV/0!</v>
      </c>
      <c r="H33" s="155">
        <f t="shared" si="1"/>
        <v>0</v>
      </c>
      <c r="I33" s="155"/>
      <c r="J33" s="155">
        <f t="shared" si="2"/>
        <v>0</v>
      </c>
      <c r="K33" s="152" t="e">
        <f>J33/H33*100</f>
        <v>#DIV/0!</v>
      </c>
    </row>
    <row r="34" spans="1:13" s="10" customFormat="1" ht="6.75" hidden="1" customHeight="1">
      <c r="A34" s="146" t="s">
        <v>103</v>
      </c>
      <c r="B34" s="154">
        <v>0</v>
      </c>
      <c r="C34" s="154">
        <v>0</v>
      </c>
      <c r="D34" s="152">
        <v>0</v>
      </c>
      <c r="E34" s="154">
        <v>0</v>
      </c>
      <c r="F34" s="155">
        <v>0</v>
      </c>
      <c r="G34" s="152">
        <v>0</v>
      </c>
      <c r="H34" s="155">
        <f t="shared" si="1"/>
        <v>0</v>
      </c>
      <c r="I34" s="155"/>
      <c r="J34" s="155">
        <f t="shared" si="2"/>
        <v>0</v>
      </c>
      <c r="K34" s="152">
        <v>0</v>
      </c>
    </row>
    <row r="35" spans="1:13" s="87" customFormat="1" ht="48" customHeight="1">
      <c r="A35" s="147" t="s">
        <v>19</v>
      </c>
      <c r="B35" s="151">
        <f>B20+B9</f>
        <v>238297</v>
      </c>
      <c r="C35" s="151">
        <f>C20+C9</f>
        <v>96536</v>
      </c>
      <c r="D35" s="152">
        <f>C35/B35*100</f>
        <v>40.510791155574765</v>
      </c>
      <c r="E35" s="151">
        <f>E20+E9</f>
        <v>53926</v>
      </c>
      <c r="F35" s="151">
        <f>F20+F9</f>
        <v>17352</v>
      </c>
      <c r="G35" s="152">
        <f>F35/E35*100</f>
        <v>32.177428327708341</v>
      </c>
      <c r="H35" s="153">
        <f t="shared" si="1"/>
        <v>292223</v>
      </c>
      <c r="I35" s="153"/>
      <c r="J35" s="153">
        <f t="shared" si="2"/>
        <v>113888</v>
      </c>
      <c r="K35" s="152">
        <f>J35/H35*100</f>
        <v>38.972976117554062</v>
      </c>
    </row>
    <row r="36" spans="1:13" s="87" customFormat="1" ht="46.5" customHeight="1">
      <c r="A36" s="146" t="s">
        <v>99</v>
      </c>
      <c r="B36" s="157">
        <v>0</v>
      </c>
      <c r="C36" s="157">
        <v>0</v>
      </c>
      <c r="D36" s="152">
        <v>0</v>
      </c>
      <c r="E36" s="157">
        <v>400</v>
      </c>
      <c r="F36" s="157">
        <v>513</v>
      </c>
      <c r="G36" s="152">
        <v>0</v>
      </c>
      <c r="H36" s="158">
        <f t="shared" si="1"/>
        <v>400</v>
      </c>
      <c r="I36" s="158"/>
      <c r="J36" s="158">
        <f>F36+C36</f>
        <v>513</v>
      </c>
      <c r="K36" s="152">
        <v>0</v>
      </c>
    </row>
    <row r="37" spans="1:13" s="10" customFormat="1" ht="63" customHeight="1">
      <c r="A37" s="159" t="s">
        <v>136</v>
      </c>
      <c r="B37" s="160">
        <v>311332</v>
      </c>
      <c r="C37" s="160">
        <v>129830</v>
      </c>
      <c r="D37" s="152">
        <f>C37/B37*100</f>
        <v>41.701463389564836</v>
      </c>
      <c r="E37" s="157">
        <v>0</v>
      </c>
      <c r="F37" s="161">
        <v>0</v>
      </c>
      <c r="G37" s="152">
        <v>0</v>
      </c>
      <c r="H37" s="158">
        <f t="shared" si="1"/>
        <v>311332</v>
      </c>
      <c r="I37" s="158"/>
      <c r="J37" s="158">
        <f>C37+F37</f>
        <v>129830</v>
      </c>
      <c r="K37" s="152">
        <f t="shared" ref="K37:K45" si="6">J37/H37*100</f>
        <v>41.701463389564836</v>
      </c>
    </row>
    <row r="38" spans="1:13" s="10" customFormat="1" ht="86.25" hidden="1" customHeight="1">
      <c r="A38" s="159" t="s">
        <v>137</v>
      </c>
      <c r="B38" s="160">
        <v>0</v>
      </c>
      <c r="C38" s="160">
        <v>0</v>
      </c>
      <c r="D38" s="152" t="e">
        <f>C38/B38*100</f>
        <v>#DIV/0!</v>
      </c>
      <c r="E38" s="157">
        <v>0</v>
      </c>
      <c r="F38" s="161">
        <v>0</v>
      </c>
      <c r="G38" s="152">
        <v>0</v>
      </c>
      <c r="H38" s="158">
        <f t="shared" si="1"/>
        <v>0</v>
      </c>
      <c r="I38" s="158"/>
      <c r="J38" s="158">
        <f>C38+F38</f>
        <v>0</v>
      </c>
      <c r="K38" s="152" t="e">
        <f t="shared" si="6"/>
        <v>#DIV/0!</v>
      </c>
    </row>
    <row r="39" spans="1:13" s="10" customFormat="1" ht="86.25" customHeight="1">
      <c r="A39" s="159" t="s">
        <v>166</v>
      </c>
      <c r="B39" s="160">
        <v>3268.1</v>
      </c>
      <c r="C39" s="160">
        <v>3268.1</v>
      </c>
      <c r="D39" s="152">
        <f>C39/B39*100</f>
        <v>100</v>
      </c>
      <c r="E39" s="157">
        <v>3268</v>
      </c>
      <c r="F39" s="161">
        <v>0</v>
      </c>
      <c r="G39" s="152">
        <v>0</v>
      </c>
      <c r="H39" s="158">
        <f t="shared" si="1"/>
        <v>6536.1</v>
      </c>
      <c r="I39" s="158"/>
      <c r="J39" s="158">
        <f>C39+F39</f>
        <v>3268.1</v>
      </c>
      <c r="K39" s="152">
        <f t="shared" si="6"/>
        <v>50.000764982175916</v>
      </c>
    </row>
    <row r="40" spans="1:13" s="10" customFormat="1" ht="88.5" customHeight="1">
      <c r="A40" s="159" t="s">
        <v>138</v>
      </c>
      <c r="B40" s="154">
        <v>0</v>
      </c>
      <c r="C40" s="156">
        <v>0</v>
      </c>
      <c r="D40" s="152">
        <v>0</v>
      </c>
      <c r="E40" s="155">
        <v>25529</v>
      </c>
      <c r="F40" s="155">
        <v>10636</v>
      </c>
      <c r="G40" s="152">
        <f>F40/E40*100</f>
        <v>41.662423126640292</v>
      </c>
      <c r="H40" s="162">
        <f>E40</f>
        <v>25529</v>
      </c>
      <c r="I40" s="162"/>
      <c r="J40" s="162">
        <f>F40</f>
        <v>10636</v>
      </c>
      <c r="K40" s="152">
        <f t="shared" si="6"/>
        <v>41.662423126640292</v>
      </c>
    </row>
    <row r="41" spans="1:13" s="10" customFormat="1" ht="84" customHeight="1">
      <c r="A41" s="159" t="s">
        <v>139</v>
      </c>
      <c r="B41" s="155">
        <v>0</v>
      </c>
      <c r="C41" s="155">
        <v>0</v>
      </c>
      <c r="D41" s="152">
        <v>0</v>
      </c>
      <c r="E41" s="155">
        <v>4763</v>
      </c>
      <c r="F41" s="155">
        <v>3114</v>
      </c>
      <c r="G41" s="152">
        <f>F41/E41*100</f>
        <v>65.378962838547139</v>
      </c>
      <c r="H41" s="162">
        <f>E41</f>
        <v>4763</v>
      </c>
      <c r="I41" s="162"/>
      <c r="J41" s="162">
        <f>F41</f>
        <v>3114</v>
      </c>
      <c r="K41" s="152">
        <f t="shared" si="6"/>
        <v>65.378962838547139</v>
      </c>
      <c r="M41" s="88"/>
    </row>
    <row r="42" spans="1:13" s="10" customFormat="1" ht="66" customHeight="1">
      <c r="A42" s="163" t="s">
        <v>122</v>
      </c>
      <c r="B42" s="155">
        <v>537405</v>
      </c>
      <c r="C42" s="155">
        <v>189875</v>
      </c>
      <c r="D42" s="152">
        <f>C42/B42*100</f>
        <v>35.331826090192685</v>
      </c>
      <c r="E42" s="155">
        <v>53416</v>
      </c>
      <c r="F42" s="155">
        <v>27364</v>
      </c>
      <c r="G42" s="152">
        <f>F42/E42*100</f>
        <v>51.228096450501724</v>
      </c>
      <c r="H42" s="162">
        <f t="shared" ref="H42:H49" si="7">B42+E42</f>
        <v>590821</v>
      </c>
      <c r="I42" s="162"/>
      <c r="J42" s="162">
        <f t="shared" ref="J42:J49" si="8">C42+F42</f>
        <v>217239</v>
      </c>
      <c r="K42" s="152">
        <f t="shared" si="6"/>
        <v>36.769004486976598</v>
      </c>
      <c r="M42" s="88"/>
    </row>
    <row r="43" spans="1:13" s="10" customFormat="1" ht="87" customHeight="1">
      <c r="A43" s="164" t="s">
        <v>133</v>
      </c>
      <c r="B43" s="154">
        <v>0</v>
      </c>
      <c r="C43" s="154">
        <v>0</v>
      </c>
      <c r="D43" s="152">
        <v>0</v>
      </c>
      <c r="E43" s="156">
        <v>411</v>
      </c>
      <c r="F43" s="155">
        <v>6</v>
      </c>
      <c r="G43" s="152">
        <f>F43/E43*100</f>
        <v>1.4598540145985401</v>
      </c>
      <c r="H43" s="162">
        <f>B43+E43</f>
        <v>411</v>
      </c>
      <c r="I43" s="162"/>
      <c r="J43" s="162">
        <f>C43+F43</f>
        <v>6</v>
      </c>
      <c r="K43" s="152">
        <f>J43/H43*100</f>
        <v>1.4598540145985401</v>
      </c>
      <c r="M43" s="88"/>
    </row>
    <row r="44" spans="1:13" s="10" customFormat="1" ht="46.5" customHeight="1">
      <c r="A44" s="159" t="s">
        <v>120</v>
      </c>
      <c r="B44" s="154">
        <v>0</v>
      </c>
      <c r="C44" s="154">
        <v>0</v>
      </c>
      <c r="D44" s="152">
        <v>0</v>
      </c>
      <c r="E44" s="155">
        <v>1168</v>
      </c>
      <c r="F44" s="155">
        <v>347</v>
      </c>
      <c r="G44" s="152">
        <f>F44/E44*100</f>
        <v>29.708904109589042</v>
      </c>
      <c r="H44" s="162">
        <f t="shared" si="7"/>
        <v>1168</v>
      </c>
      <c r="I44" s="162"/>
      <c r="J44" s="162">
        <f t="shared" si="8"/>
        <v>347</v>
      </c>
      <c r="K44" s="152">
        <f t="shared" si="6"/>
        <v>29.708904109589042</v>
      </c>
      <c r="L44" s="88"/>
    </row>
    <row r="45" spans="1:13" s="10" customFormat="1" ht="62.25" customHeight="1">
      <c r="A45" s="163" t="s">
        <v>121</v>
      </c>
      <c r="B45" s="154">
        <v>553322</v>
      </c>
      <c r="C45" s="154">
        <v>217287</v>
      </c>
      <c r="D45" s="152">
        <f>C45/B45*100</f>
        <v>39.269539255623307</v>
      </c>
      <c r="E45" s="156">
        <v>0</v>
      </c>
      <c r="F45" s="155">
        <v>0</v>
      </c>
      <c r="G45" s="152">
        <v>0</v>
      </c>
      <c r="H45" s="162">
        <f t="shared" si="7"/>
        <v>553322</v>
      </c>
      <c r="I45" s="162"/>
      <c r="J45" s="162">
        <f t="shared" si="8"/>
        <v>217287</v>
      </c>
      <c r="K45" s="152">
        <f t="shared" si="6"/>
        <v>39.269539255623307</v>
      </c>
    </row>
    <row r="46" spans="1:13" s="10" customFormat="1" ht="168" customHeight="1">
      <c r="A46" s="159" t="s">
        <v>127</v>
      </c>
      <c r="B46" s="155">
        <v>6264</v>
      </c>
      <c r="C46" s="155">
        <v>2368</v>
      </c>
      <c r="D46" s="152">
        <f>C46/B46*100</f>
        <v>37.803320561941248</v>
      </c>
      <c r="E46" s="156">
        <v>0</v>
      </c>
      <c r="F46" s="155">
        <v>0</v>
      </c>
      <c r="G46" s="152">
        <v>0</v>
      </c>
      <c r="H46" s="162">
        <f t="shared" si="7"/>
        <v>6264</v>
      </c>
      <c r="I46" s="162"/>
      <c r="J46" s="162">
        <f t="shared" si="8"/>
        <v>2368</v>
      </c>
      <c r="K46" s="152">
        <f>J46/H46*100</f>
        <v>37.803320561941248</v>
      </c>
    </row>
    <row r="47" spans="1:13" s="10" customFormat="1" ht="63.75" customHeight="1">
      <c r="A47" s="159" t="s">
        <v>128</v>
      </c>
      <c r="B47" s="155">
        <v>20000</v>
      </c>
      <c r="C47" s="155">
        <v>6978</v>
      </c>
      <c r="D47" s="152">
        <f>C47/B47*100</f>
        <v>34.89</v>
      </c>
      <c r="E47" s="156">
        <v>12594</v>
      </c>
      <c r="F47" s="155">
        <v>6797</v>
      </c>
      <c r="G47" s="152">
        <f>F47/E47*100</f>
        <v>53.970144513260287</v>
      </c>
      <c r="H47" s="162">
        <f t="shared" si="7"/>
        <v>32594</v>
      </c>
      <c r="I47" s="162"/>
      <c r="J47" s="162">
        <f t="shared" si="8"/>
        <v>13775</v>
      </c>
      <c r="K47" s="152">
        <f>J47/H47*100</f>
        <v>42.262379579063634</v>
      </c>
    </row>
    <row r="48" spans="1:13" s="10" customFormat="1" ht="86.25" customHeight="1">
      <c r="A48" s="163" t="s">
        <v>129</v>
      </c>
      <c r="B48" s="154">
        <v>0</v>
      </c>
      <c r="C48" s="154">
        <v>-46</v>
      </c>
      <c r="D48" s="152">
        <v>0</v>
      </c>
      <c r="E48" s="156">
        <v>0</v>
      </c>
      <c r="F48" s="155">
        <v>0</v>
      </c>
      <c r="G48" s="152">
        <v>0</v>
      </c>
      <c r="H48" s="162">
        <f t="shared" si="7"/>
        <v>0</v>
      </c>
      <c r="I48" s="162">
        <f>C48+F48</f>
        <v>-46</v>
      </c>
      <c r="J48" s="162">
        <f t="shared" si="8"/>
        <v>-46</v>
      </c>
      <c r="K48" s="152">
        <v>0</v>
      </c>
    </row>
    <row r="49" spans="1:12" s="10" customFormat="1" ht="65.25" hidden="1" customHeight="1">
      <c r="A49" s="163" t="s">
        <v>134</v>
      </c>
      <c r="B49" s="154">
        <v>0</v>
      </c>
      <c r="C49" s="154">
        <v>0</v>
      </c>
      <c r="D49" s="152">
        <v>0</v>
      </c>
      <c r="E49" s="156">
        <v>0</v>
      </c>
      <c r="F49" s="155">
        <v>0</v>
      </c>
      <c r="G49" s="152">
        <v>0</v>
      </c>
      <c r="H49" s="162">
        <f t="shared" si="7"/>
        <v>0</v>
      </c>
      <c r="I49" s="162"/>
      <c r="J49" s="162">
        <f t="shared" si="8"/>
        <v>0</v>
      </c>
      <c r="K49" s="152">
        <v>0</v>
      </c>
    </row>
    <row r="50" spans="1:12" s="10" customFormat="1" ht="22.5" customHeight="1">
      <c r="A50" s="165" t="s">
        <v>3</v>
      </c>
      <c r="B50" s="166">
        <f>SUM(B35:B49)</f>
        <v>1669888.1</v>
      </c>
      <c r="C50" s="166">
        <f>SUM(C35:C49)</f>
        <v>646096.1</v>
      </c>
      <c r="D50" s="152">
        <f>C50/B50*100</f>
        <v>38.690981749016586</v>
      </c>
      <c r="E50" s="166">
        <f>SUM(E35:E49)</f>
        <v>155475</v>
      </c>
      <c r="F50" s="166">
        <f>SUM(F35:F49)</f>
        <v>66129</v>
      </c>
      <c r="G50" s="152">
        <f>F50/E50*100</f>
        <v>42.533526290400388</v>
      </c>
      <c r="H50" s="166">
        <f>(B50+E50)-(E39+E40+E41+E42+E43+E44+E45+E47+E48+B46)</f>
        <v>1717950.1</v>
      </c>
      <c r="I50" s="166"/>
      <c r="J50" s="166">
        <f>(C50+F50)-(F40+F41+F45+C46+F42+F46+O46+F47+F43)</f>
        <v>661940.1</v>
      </c>
      <c r="K50" s="152">
        <f>J50/H50*100</f>
        <v>38.530810644616508</v>
      </c>
    </row>
    <row r="51" spans="1:12" s="10" customFormat="1" ht="24" customHeight="1">
      <c r="A51" s="268" t="s">
        <v>79</v>
      </c>
      <c r="B51" s="269"/>
      <c r="C51" s="269"/>
      <c r="D51" s="269"/>
      <c r="E51" s="269"/>
      <c r="F51" s="269"/>
      <c r="G51" s="269"/>
      <c r="H51" s="269"/>
      <c r="I51" s="269"/>
      <c r="J51" s="269"/>
      <c r="K51" s="270"/>
    </row>
    <row r="52" spans="1:12" s="10" customFormat="1" ht="19.5" customHeight="1">
      <c r="A52" s="271" t="s">
        <v>35</v>
      </c>
      <c r="B52" s="272" t="s">
        <v>23</v>
      </c>
      <c r="C52" s="272"/>
      <c r="D52" s="272"/>
      <c r="E52" s="273" t="s">
        <v>38</v>
      </c>
      <c r="F52" s="274"/>
      <c r="G52" s="275"/>
      <c r="H52" s="276" t="s">
        <v>74</v>
      </c>
      <c r="I52" s="276"/>
      <c r="J52" s="276"/>
      <c r="K52" s="276"/>
    </row>
    <row r="53" spans="1:12" s="10" customFormat="1" ht="86.25" customHeight="1">
      <c r="A53" s="254"/>
      <c r="B53" s="142" t="s">
        <v>154</v>
      </c>
      <c r="C53" s="142" t="s">
        <v>169</v>
      </c>
      <c r="D53" s="143" t="s">
        <v>53</v>
      </c>
      <c r="E53" s="142" t="s">
        <v>154</v>
      </c>
      <c r="F53" s="142" t="s">
        <v>169</v>
      </c>
      <c r="G53" s="143" t="s">
        <v>53</v>
      </c>
      <c r="H53" s="142" t="s">
        <v>154</v>
      </c>
      <c r="I53" s="142" t="s">
        <v>110</v>
      </c>
      <c r="J53" s="142" t="s">
        <v>169</v>
      </c>
      <c r="K53" s="143" t="s">
        <v>53</v>
      </c>
    </row>
    <row r="54" spans="1:12" s="10" customFormat="1" ht="43.5" customHeight="1">
      <c r="A54" s="167" t="s">
        <v>46</v>
      </c>
      <c r="B54" s="168">
        <f>SUM(B55:B61)</f>
        <v>67620</v>
      </c>
      <c r="C54" s="168">
        <f>SUM(C55:C61)</f>
        <v>22692</v>
      </c>
      <c r="D54" s="152">
        <f t="shared" ref="D54:D84" si="9">IF(B54=0,  "0 ", C54/B54*100)</f>
        <v>33.558118899733806</v>
      </c>
      <c r="E54" s="168">
        <f>SUM(E55:E61)</f>
        <v>36281</v>
      </c>
      <c r="F54" s="168">
        <f>SUM(F55:F61)</f>
        <v>14033</v>
      </c>
      <c r="G54" s="152">
        <f t="shared" ref="G54:G84" si="10">IF(E54=0,  "0 ", F54/E54*100)</f>
        <v>38.678647225820676</v>
      </c>
      <c r="H54" s="168">
        <f>SUM(H55:H61)</f>
        <v>103764</v>
      </c>
      <c r="I54" s="168">
        <f>SUM(I55:I61)</f>
        <v>130</v>
      </c>
      <c r="J54" s="168">
        <f>SUM(J55:J61)</f>
        <v>36595</v>
      </c>
      <c r="K54" s="152">
        <f t="shared" ref="K54:K84" si="11">IF(H54=0,  "0 ", J54/H54*100)</f>
        <v>35.267530164604295</v>
      </c>
    </row>
    <row r="55" spans="1:12" s="10" customFormat="1" ht="87.75" customHeight="1">
      <c r="A55" s="169" t="s">
        <v>54</v>
      </c>
      <c r="B55" s="170">
        <v>2535</v>
      </c>
      <c r="C55" s="171">
        <v>1032</v>
      </c>
      <c r="D55" s="152">
        <f t="shared" si="9"/>
        <v>40.710059171597635</v>
      </c>
      <c r="E55" s="170">
        <v>0</v>
      </c>
      <c r="F55" s="171">
        <v>0</v>
      </c>
      <c r="G55" s="152" t="str">
        <f t="shared" si="10"/>
        <v xml:space="preserve">0 </v>
      </c>
      <c r="H55" s="172">
        <f>B55+E55</f>
        <v>2535</v>
      </c>
      <c r="I55" s="172"/>
      <c r="J55" s="173">
        <f>C55+F55</f>
        <v>1032</v>
      </c>
      <c r="K55" s="152">
        <f t="shared" si="11"/>
        <v>40.710059171597635</v>
      </c>
      <c r="L55" s="104"/>
    </row>
    <row r="56" spans="1:12" s="10" customFormat="1" ht="103.5" customHeight="1">
      <c r="A56" s="169" t="s">
        <v>55</v>
      </c>
      <c r="B56" s="174">
        <v>3569</v>
      </c>
      <c r="C56" s="175">
        <v>940</v>
      </c>
      <c r="D56" s="152">
        <f t="shared" si="9"/>
        <v>26.337909778649482</v>
      </c>
      <c r="E56" s="174">
        <v>25</v>
      </c>
      <c r="F56" s="176">
        <v>20</v>
      </c>
      <c r="G56" s="152">
        <f t="shared" si="10"/>
        <v>80</v>
      </c>
      <c r="H56" s="172">
        <f>B56</f>
        <v>3569</v>
      </c>
      <c r="I56" s="172">
        <v>20</v>
      </c>
      <c r="J56" s="173">
        <f>C56+F56-I56</f>
        <v>940</v>
      </c>
      <c r="K56" s="152">
        <f t="shared" si="11"/>
        <v>26.337909778649482</v>
      </c>
      <c r="L56" s="104"/>
    </row>
    <row r="57" spans="1:12" s="10" customFormat="1" ht="126.75" customHeight="1">
      <c r="A57" s="169" t="s">
        <v>56</v>
      </c>
      <c r="B57" s="174">
        <v>50614</v>
      </c>
      <c r="C57" s="175">
        <v>17232</v>
      </c>
      <c r="D57" s="152">
        <f t="shared" si="9"/>
        <v>34.045916149681901</v>
      </c>
      <c r="E57" s="174">
        <v>33965</v>
      </c>
      <c r="F57" s="176">
        <v>13535</v>
      </c>
      <c r="G57" s="152">
        <f t="shared" si="10"/>
        <v>39.849845429118211</v>
      </c>
      <c r="H57" s="172">
        <v>84567</v>
      </c>
      <c r="I57" s="172">
        <v>10</v>
      </c>
      <c r="J57" s="173">
        <f>C57+F57-I57</f>
        <v>30757</v>
      </c>
      <c r="K57" s="152">
        <f t="shared" si="11"/>
        <v>36.36997883335107</v>
      </c>
      <c r="L57" s="104"/>
    </row>
    <row r="58" spans="1:12" s="10" customFormat="1" ht="28.5" customHeight="1">
      <c r="A58" s="169" t="s">
        <v>92</v>
      </c>
      <c r="B58" s="174">
        <v>61</v>
      </c>
      <c r="C58" s="175">
        <v>0</v>
      </c>
      <c r="D58" s="152">
        <f t="shared" si="9"/>
        <v>0</v>
      </c>
      <c r="E58" s="174">
        <v>0</v>
      </c>
      <c r="F58" s="176">
        <v>0</v>
      </c>
      <c r="G58" s="152" t="str">
        <f t="shared" si="10"/>
        <v xml:space="preserve">0 </v>
      </c>
      <c r="H58" s="172">
        <f>B58+E58</f>
        <v>61</v>
      </c>
      <c r="I58" s="172"/>
      <c r="J58" s="173">
        <f>C58+F58</f>
        <v>0</v>
      </c>
      <c r="K58" s="152">
        <f t="shared" si="11"/>
        <v>0</v>
      </c>
      <c r="L58" s="104"/>
    </row>
    <row r="59" spans="1:12" s="10" customFormat="1" ht="43.5" customHeight="1">
      <c r="A59" s="169" t="s">
        <v>6</v>
      </c>
      <c r="B59" s="174">
        <v>1894</v>
      </c>
      <c r="C59" s="175">
        <v>682</v>
      </c>
      <c r="D59" s="152">
        <f t="shared" si="9"/>
        <v>36.008447729672646</v>
      </c>
      <c r="E59" s="174">
        <v>0</v>
      </c>
      <c r="F59" s="176">
        <v>0</v>
      </c>
      <c r="G59" s="152" t="str">
        <f t="shared" si="10"/>
        <v xml:space="preserve">0 </v>
      </c>
      <c r="H59" s="172">
        <f>B59+E59</f>
        <v>1894</v>
      </c>
      <c r="I59" s="172"/>
      <c r="J59" s="173">
        <f>C59+F59</f>
        <v>682</v>
      </c>
      <c r="K59" s="152">
        <f t="shared" si="11"/>
        <v>36.008447729672646</v>
      </c>
      <c r="L59" s="104"/>
    </row>
    <row r="60" spans="1:12" s="10" customFormat="1" ht="31.5" customHeight="1">
      <c r="A60" s="169" t="s">
        <v>75</v>
      </c>
      <c r="B60" s="174">
        <v>841</v>
      </c>
      <c r="C60" s="175">
        <v>0</v>
      </c>
      <c r="D60" s="152">
        <f t="shared" si="9"/>
        <v>0</v>
      </c>
      <c r="E60" s="174">
        <v>931</v>
      </c>
      <c r="F60" s="176">
        <v>0</v>
      </c>
      <c r="G60" s="152">
        <f t="shared" si="10"/>
        <v>0</v>
      </c>
      <c r="H60" s="172">
        <f>B60+E60</f>
        <v>1772</v>
      </c>
      <c r="I60" s="172"/>
      <c r="J60" s="173">
        <f>C60+F60</f>
        <v>0</v>
      </c>
      <c r="K60" s="152">
        <f t="shared" si="11"/>
        <v>0</v>
      </c>
      <c r="L60" s="104"/>
    </row>
    <row r="61" spans="1:12" s="10" customFormat="1" ht="44.25" customHeight="1">
      <c r="A61" s="169" t="s">
        <v>57</v>
      </c>
      <c r="B61" s="174">
        <v>8106</v>
      </c>
      <c r="C61" s="175">
        <v>2806</v>
      </c>
      <c r="D61" s="152">
        <f t="shared" si="9"/>
        <v>34.616333580064151</v>
      </c>
      <c r="E61" s="174">
        <v>1360</v>
      </c>
      <c r="F61" s="176">
        <v>478</v>
      </c>
      <c r="G61" s="152">
        <f t="shared" si="10"/>
        <v>35.147058823529406</v>
      </c>
      <c r="H61" s="172">
        <v>9366</v>
      </c>
      <c r="I61" s="172">
        <v>100</v>
      </c>
      <c r="J61" s="173">
        <f>C61+F61-I61</f>
        <v>3184</v>
      </c>
      <c r="K61" s="152">
        <f t="shared" si="11"/>
        <v>33.995302156737132</v>
      </c>
      <c r="L61" s="104"/>
    </row>
    <row r="62" spans="1:12" s="10" customFormat="1" ht="31.5" customHeight="1">
      <c r="A62" s="167" t="s">
        <v>47</v>
      </c>
      <c r="B62" s="168">
        <f>B63</f>
        <v>1168</v>
      </c>
      <c r="C62" s="168">
        <f>C63</f>
        <v>0</v>
      </c>
      <c r="D62" s="152">
        <f t="shared" si="9"/>
        <v>0</v>
      </c>
      <c r="E62" s="168">
        <f>E63</f>
        <v>1168</v>
      </c>
      <c r="F62" s="168">
        <f>F63</f>
        <v>347</v>
      </c>
      <c r="G62" s="152">
        <f t="shared" si="10"/>
        <v>29.708904109589042</v>
      </c>
      <c r="H62" s="168">
        <f>H63</f>
        <v>1168</v>
      </c>
      <c r="I62" s="168">
        <f>I63</f>
        <v>0</v>
      </c>
      <c r="J62" s="168">
        <f>J63</f>
        <v>347</v>
      </c>
      <c r="K62" s="152">
        <f t="shared" si="11"/>
        <v>29.708904109589042</v>
      </c>
      <c r="L62" s="104"/>
    </row>
    <row r="63" spans="1:12" s="10" customFormat="1" ht="44.25" customHeight="1">
      <c r="A63" s="169" t="s">
        <v>26</v>
      </c>
      <c r="B63" s="174">
        <v>1168</v>
      </c>
      <c r="C63" s="174">
        <v>0</v>
      </c>
      <c r="D63" s="152">
        <f t="shared" si="9"/>
        <v>0</v>
      </c>
      <c r="E63" s="174">
        <v>1168</v>
      </c>
      <c r="F63" s="176">
        <v>347</v>
      </c>
      <c r="G63" s="152">
        <f t="shared" si="10"/>
        <v>29.708904109589042</v>
      </c>
      <c r="H63" s="172">
        <f>B63</f>
        <v>1168</v>
      </c>
      <c r="I63" s="172"/>
      <c r="J63" s="155">
        <f>C63+F63-I63</f>
        <v>347</v>
      </c>
      <c r="K63" s="152">
        <f t="shared" si="11"/>
        <v>29.708904109589042</v>
      </c>
      <c r="L63" s="104"/>
    </row>
    <row r="64" spans="1:12" s="10" customFormat="1" ht="39" hidden="1" customHeight="1">
      <c r="A64" s="169" t="s">
        <v>41</v>
      </c>
      <c r="B64" s="174"/>
      <c r="C64" s="174"/>
      <c r="D64" s="152" t="str">
        <f t="shared" si="9"/>
        <v xml:space="preserve">0 </v>
      </c>
      <c r="E64" s="174"/>
      <c r="F64" s="172"/>
      <c r="G64" s="152" t="str">
        <f t="shared" si="10"/>
        <v xml:space="preserve">0 </v>
      </c>
      <c r="H64" s="172">
        <f>B64+E64</f>
        <v>0</v>
      </c>
      <c r="I64" s="172"/>
      <c r="J64" s="172">
        <f>C64+F64</f>
        <v>0</v>
      </c>
      <c r="K64" s="152" t="str">
        <f t="shared" si="11"/>
        <v xml:space="preserve">0 </v>
      </c>
      <c r="L64" s="104"/>
    </row>
    <row r="65" spans="1:12" s="10" customFormat="1" ht="45.75" customHeight="1">
      <c r="A65" s="167" t="s">
        <v>107</v>
      </c>
      <c r="B65" s="168">
        <f>B66+B67+B68+B69</f>
        <v>10096</v>
      </c>
      <c r="C65" s="168">
        <f>C66+C67+C68+C69</f>
        <v>2588</v>
      </c>
      <c r="D65" s="152">
        <f t="shared" si="9"/>
        <v>25.63391442155309</v>
      </c>
      <c r="E65" s="168">
        <f>E66+E67+E69+E68</f>
        <v>8452</v>
      </c>
      <c r="F65" s="168">
        <f>F66+F69+F67+F68</f>
        <v>2172</v>
      </c>
      <c r="G65" s="152">
        <f t="shared" si="10"/>
        <v>25.698059630856601</v>
      </c>
      <c r="H65" s="168">
        <f>H66+H67+H69+H68</f>
        <v>18248</v>
      </c>
      <c r="I65" s="168">
        <f>I66+I67+I69</f>
        <v>0</v>
      </c>
      <c r="J65" s="168">
        <f>J66+J67+J69+J68</f>
        <v>4760</v>
      </c>
      <c r="K65" s="152">
        <f t="shared" si="11"/>
        <v>26.085050416483995</v>
      </c>
      <c r="L65" s="104"/>
    </row>
    <row r="66" spans="1:12" s="10" customFormat="1" ht="23.25" customHeight="1">
      <c r="A66" s="169" t="s">
        <v>111</v>
      </c>
      <c r="B66" s="174">
        <v>1229</v>
      </c>
      <c r="C66" s="175">
        <v>609</v>
      </c>
      <c r="D66" s="152">
        <f t="shared" si="9"/>
        <v>49.55248169243287</v>
      </c>
      <c r="E66" s="174">
        <v>0</v>
      </c>
      <c r="F66" s="176">
        <v>0</v>
      </c>
      <c r="G66" s="152" t="str">
        <f t="shared" si="10"/>
        <v xml:space="preserve">0 </v>
      </c>
      <c r="H66" s="172">
        <f>B66+E66</f>
        <v>1229</v>
      </c>
      <c r="I66" s="172"/>
      <c r="J66" s="176">
        <f>C66+F66</f>
        <v>609</v>
      </c>
      <c r="K66" s="152">
        <f t="shared" si="11"/>
        <v>49.55248169243287</v>
      </c>
      <c r="L66" s="104"/>
    </row>
    <row r="67" spans="1:12" s="10" customFormat="1" ht="87" hidden="1" customHeight="1">
      <c r="A67" s="169" t="s">
        <v>69</v>
      </c>
      <c r="B67" s="174"/>
      <c r="C67" s="175">
        <v>0</v>
      </c>
      <c r="D67" s="152" t="str">
        <f t="shared" si="9"/>
        <v xml:space="preserve">0 </v>
      </c>
      <c r="E67" s="174">
        <v>0</v>
      </c>
      <c r="F67" s="176">
        <v>0</v>
      </c>
      <c r="G67" s="152" t="str">
        <f t="shared" si="10"/>
        <v xml:space="preserve">0 </v>
      </c>
      <c r="H67" s="172">
        <f>B67+E67</f>
        <v>0</v>
      </c>
      <c r="I67" s="172"/>
      <c r="J67" s="173">
        <f>C67+F67</f>
        <v>0</v>
      </c>
      <c r="K67" s="152" t="str">
        <f t="shared" si="11"/>
        <v xml:space="preserve">0 </v>
      </c>
      <c r="L67" s="104"/>
    </row>
    <row r="68" spans="1:12" s="10" customFormat="1" ht="72.599999999999994" customHeight="1">
      <c r="A68" s="169" t="s">
        <v>132</v>
      </c>
      <c r="B68" s="174">
        <v>5727</v>
      </c>
      <c r="C68" s="175">
        <v>1906</v>
      </c>
      <c r="D68" s="152">
        <f t="shared" si="9"/>
        <v>33.280949886502533</v>
      </c>
      <c r="E68" s="174">
        <v>7891</v>
      </c>
      <c r="F68" s="176">
        <v>1933</v>
      </c>
      <c r="G68" s="152">
        <f t="shared" si="10"/>
        <v>24.496261563806868</v>
      </c>
      <c r="H68" s="172">
        <v>13618</v>
      </c>
      <c r="I68" s="172"/>
      <c r="J68" s="173">
        <f>C68+F68-I68</f>
        <v>3839</v>
      </c>
      <c r="K68" s="152">
        <f t="shared" si="11"/>
        <v>28.190630048465266</v>
      </c>
      <c r="L68" s="104"/>
    </row>
    <row r="69" spans="1:12" s="10" customFormat="1" ht="64.5" customHeight="1">
      <c r="A69" s="169" t="s">
        <v>91</v>
      </c>
      <c r="B69" s="174">
        <v>3140</v>
      </c>
      <c r="C69" s="175">
        <v>73</v>
      </c>
      <c r="D69" s="152">
        <f t="shared" si="9"/>
        <v>2.3248407643312099</v>
      </c>
      <c r="E69" s="174">
        <v>561</v>
      </c>
      <c r="F69" s="176">
        <v>239</v>
      </c>
      <c r="G69" s="152">
        <f t="shared" si="10"/>
        <v>42.602495543672013</v>
      </c>
      <c r="H69" s="172">
        <v>3401</v>
      </c>
      <c r="I69" s="172"/>
      <c r="J69" s="173">
        <f>C69+F69-I69</f>
        <v>312</v>
      </c>
      <c r="K69" s="152">
        <f t="shared" si="11"/>
        <v>9.1737724198765065</v>
      </c>
      <c r="L69" s="104"/>
    </row>
    <row r="70" spans="1:12" s="10" customFormat="1" ht="27.75" customHeight="1">
      <c r="A70" s="167" t="s">
        <v>48</v>
      </c>
      <c r="B70" s="168">
        <f>B71+B73+B75+B76+B77+B72+B74</f>
        <v>439480</v>
      </c>
      <c r="C70" s="168">
        <f>C71+C73+C75+C76+C77+C72+C74</f>
        <v>124446</v>
      </c>
      <c r="D70" s="152">
        <f t="shared" si="9"/>
        <v>28.316646946391188</v>
      </c>
      <c r="E70" s="168">
        <f>E71+E73+E75+E76+E77+E72+E74</f>
        <v>31470</v>
      </c>
      <c r="F70" s="168">
        <f>F71+F73+F75+F76+F77+F72+F74</f>
        <v>10918</v>
      </c>
      <c r="G70" s="152">
        <f t="shared" si="10"/>
        <v>34.693358754369243</v>
      </c>
      <c r="H70" s="168">
        <f>H71+H73+H75+H76+H77+H72+H74</f>
        <v>458052</v>
      </c>
      <c r="I70" s="168">
        <f>I71+I73+I75+I76+I77+I72+I74</f>
        <v>6797</v>
      </c>
      <c r="J70" s="168">
        <f>J71+J73+J75+J76+J77+J72+J74</f>
        <v>128567</v>
      </c>
      <c r="K70" s="152">
        <f t="shared" si="11"/>
        <v>28.068210596176851</v>
      </c>
      <c r="L70" s="104"/>
    </row>
    <row r="71" spans="1:12" s="10" customFormat="1" ht="34.5" customHeight="1">
      <c r="A71" s="169" t="s">
        <v>76</v>
      </c>
      <c r="B71" s="174">
        <v>581</v>
      </c>
      <c r="C71" s="175">
        <v>165</v>
      </c>
      <c r="D71" s="152">
        <f t="shared" si="9"/>
        <v>28.399311531841654</v>
      </c>
      <c r="E71" s="174">
        <v>0</v>
      </c>
      <c r="F71" s="176">
        <v>0</v>
      </c>
      <c r="G71" s="152" t="str">
        <f t="shared" si="10"/>
        <v xml:space="preserve">0 </v>
      </c>
      <c r="H71" s="172">
        <v>581</v>
      </c>
      <c r="I71" s="172"/>
      <c r="J71" s="176">
        <f>C71+F71</f>
        <v>165</v>
      </c>
      <c r="K71" s="152">
        <f t="shared" si="11"/>
        <v>28.399311531841654</v>
      </c>
      <c r="L71" s="104"/>
    </row>
    <row r="72" spans="1:12" s="10" customFormat="1" ht="41.25" customHeight="1">
      <c r="A72" s="169" t="s">
        <v>28</v>
      </c>
      <c r="B72" s="174">
        <v>9450</v>
      </c>
      <c r="C72" s="175">
        <v>2863</v>
      </c>
      <c r="D72" s="152">
        <f t="shared" si="9"/>
        <v>30.296296296296298</v>
      </c>
      <c r="E72" s="174">
        <v>405</v>
      </c>
      <c r="F72" s="176">
        <v>0</v>
      </c>
      <c r="G72" s="152">
        <f t="shared" si="10"/>
        <v>0</v>
      </c>
      <c r="H72" s="172">
        <v>9450</v>
      </c>
      <c r="I72" s="172"/>
      <c r="J72" s="176">
        <f>C72+F72</f>
        <v>2863</v>
      </c>
      <c r="K72" s="152">
        <f t="shared" si="11"/>
        <v>30.296296296296298</v>
      </c>
      <c r="L72" s="104"/>
    </row>
    <row r="73" spans="1:12" s="10" customFormat="1" ht="39" hidden="1" customHeight="1">
      <c r="A73" s="169" t="s">
        <v>70</v>
      </c>
      <c r="B73" s="174">
        <v>0</v>
      </c>
      <c r="C73" s="175">
        <v>0</v>
      </c>
      <c r="D73" s="152" t="str">
        <f t="shared" si="9"/>
        <v xml:space="preserve">0 </v>
      </c>
      <c r="E73" s="174">
        <v>0</v>
      </c>
      <c r="F73" s="176">
        <v>0</v>
      </c>
      <c r="G73" s="152" t="str">
        <f t="shared" si="10"/>
        <v xml:space="preserve">0 </v>
      </c>
      <c r="H73" s="172">
        <f>B73+E73</f>
        <v>0</v>
      </c>
      <c r="I73" s="172"/>
      <c r="J73" s="176">
        <f>C73+F73</f>
        <v>0</v>
      </c>
      <c r="K73" s="152" t="str">
        <f t="shared" si="11"/>
        <v xml:space="preserve">0 </v>
      </c>
      <c r="L73" s="104"/>
    </row>
    <row r="74" spans="1:12" s="10" customFormat="1" ht="39" hidden="1" customHeight="1">
      <c r="A74" s="169" t="s">
        <v>83</v>
      </c>
      <c r="B74" s="174">
        <v>0</v>
      </c>
      <c r="C74" s="175">
        <v>0</v>
      </c>
      <c r="D74" s="152" t="str">
        <f t="shared" si="9"/>
        <v xml:space="preserve">0 </v>
      </c>
      <c r="E74" s="174">
        <v>0</v>
      </c>
      <c r="F74" s="176">
        <v>0</v>
      </c>
      <c r="G74" s="152" t="str">
        <f t="shared" si="10"/>
        <v xml:space="preserve">0 </v>
      </c>
      <c r="H74" s="172">
        <f>B74+E74</f>
        <v>0</v>
      </c>
      <c r="I74" s="172"/>
      <c r="J74" s="176">
        <f>C74+F74</f>
        <v>0</v>
      </c>
      <c r="K74" s="152" t="str">
        <f t="shared" si="11"/>
        <v xml:space="preserve">0 </v>
      </c>
      <c r="L74" s="104"/>
    </row>
    <row r="75" spans="1:12" s="10" customFormat="1" ht="26.25" customHeight="1">
      <c r="A75" s="169" t="s">
        <v>27</v>
      </c>
      <c r="B75" s="174">
        <v>9704</v>
      </c>
      <c r="C75" s="175">
        <v>4382</v>
      </c>
      <c r="D75" s="152">
        <f t="shared" si="9"/>
        <v>45.156636438582026</v>
      </c>
      <c r="E75" s="174">
        <v>0</v>
      </c>
      <c r="F75" s="176">
        <v>0</v>
      </c>
      <c r="G75" s="152" t="str">
        <f t="shared" si="10"/>
        <v xml:space="preserve">0 </v>
      </c>
      <c r="H75" s="172">
        <v>9704</v>
      </c>
      <c r="I75" s="172"/>
      <c r="J75" s="176">
        <f>C75+F75</f>
        <v>4382</v>
      </c>
      <c r="K75" s="152">
        <f t="shared" si="11"/>
        <v>45.156636438582026</v>
      </c>
      <c r="L75" s="104"/>
    </row>
    <row r="76" spans="1:12" s="10" customFormat="1" ht="24.75" customHeight="1">
      <c r="A76" s="169" t="s">
        <v>45</v>
      </c>
      <c r="B76" s="174">
        <v>357760</v>
      </c>
      <c r="C76" s="175">
        <v>95725</v>
      </c>
      <c r="D76" s="152">
        <f t="shared" si="9"/>
        <v>26.756764311270125</v>
      </c>
      <c r="E76" s="174">
        <v>15823</v>
      </c>
      <c r="F76" s="176">
        <v>5292</v>
      </c>
      <c r="G76" s="152">
        <f t="shared" si="10"/>
        <v>33.444985148201987</v>
      </c>
      <c r="H76" s="172">
        <v>361090</v>
      </c>
      <c r="I76" s="172">
        <v>6797</v>
      </c>
      <c r="J76" s="176">
        <f>C76+F76-I76</f>
        <v>94220</v>
      </c>
      <c r="K76" s="152">
        <f t="shared" si="11"/>
        <v>26.093217757345815</v>
      </c>
      <c r="L76" s="104"/>
    </row>
    <row r="77" spans="1:12" s="10" customFormat="1" ht="42.75" customHeight="1">
      <c r="A77" s="169" t="s">
        <v>34</v>
      </c>
      <c r="B77" s="174">
        <v>61985</v>
      </c>
      <c r="C77" s="175">
        <v>21311</v>
      </c>
      <c r="D77" s="152">
        <f t="shared" si="9"/>
        <v>34.380898604501084</v>
      </c>
      <c r="E77" s="174">
        <v>15242</v>
      </c>
      <c r="F77" s="176">
        <v>5626</v>
      </c>
      <c r="G77" s="152">
        <f t="shared" si="10"/>
        <v>36.911166513580895</v>
      </c>
      <c r="H77" s="172">
        <v>77227</v>
      </c>
      <c r="I77" s="172"/>
      <c r="J77" s="176">
        <f>C77+F77</f>
        <v>26937</v>
      </c>
      <c r="K77" s="152">
        <f t="shared" si="11"/>
        <v>34.880287982182395</v>
      </c>
      <c r="L77" s="104"/>
    </row>
    <row r="78" spans="1:12" s="10" customFormat="1" ht="42.75" customHeight="1">
      <c r="A78" s="167" t="s">
        <v>105</v>
      </c>
      <c r="B78" s="168">
        <f>B79+B80+B82+B83+B81</f>
        <v>88752</v>
      </c>
      <c r="C78" s="168">
        <f>C79+C80+C82+C83+C81</f>
        <v>40280</v>
      </c>
      <c r="D78" s="152">
        <f t="shared" si="9"/>
        <v>45.384892734811608</v>
      </c>
      <c r="E78" s="168">
        <f>E79+E80+E82+E83+E81</f>
        <v>81984</v>
      </c>
      <c r="F78" s="168">
        <f>F79+F80+F82+F83</f>
        <v>31613</v>
      </c>
      <c r="G78" s="152">
        <f t="shared" si="10"/>
        <v>38.559962919594064</v>
      </c>
      <c r="H78" s="168">
        <f>H79+H80+H82+H83+H81</f>
        <v>111386</v>
      </c>
      <c r="I78" s="168">
        <f>I79+I80+I82+I83+I81</f>
        <v>29708</v>
      </c>
      <c r="J78" s="168">
        <f>J79+J80+J82+J83+J81</f>
        <v>42185</v>
      </c>
      <c r="K78" s="152">
        <f t="shared" si="11"/>
        <v>37.872802686154458</v>
      </c>
      <c r="L78" s="104"/>
    </row>
    <row r="79" spans="1:12" s="10" customFormat="1" ht="30" customHeight="1">
      <c r="A79" s="169" t="s">
        <v>80</v>
      </c>
      <c r="B79" s="174">
        <v>988</v>
      </c>
      <c r="C79" s="175">
        <v>115</v>
      </c>
      <c r="D79" s="152">
        <f t="shared" si="9"/>
        <v>11.639676113360323</v>
      </c>
      <c r="E79" s="174">
        <v>0</v>
      </c>
      <c r="F79" s="176">
        <v>0</v>
      </c>
      <c r="G79" s="152" t="str">
        <f t="shared" si="10"/>
        <v xml:space="preserve">0 </v>
      </c>
      <c r="H79" s="172">
        <v>988</v>
      </c>
      <c r="I79" s="172"/>
      <c r="J79" s="173">
        <f>C79+F79</f>
        <v>115</v>
      </c>
      <c r="K79" s="152">
        <f t="shared" si="11"/>
        <v>11.639676113360323</v>
      </c>
      <c r="L79" s="104"/>
    </row>
    <row r="80" spans="1:12" s="10" customFormat="1" ht="39" hidden="1" customHeight="1">
      <c r="A80" s="169" t="s">
        <v>30</v>
      </c>
      <c r="B80" s="174"/>
      <c r="C80" s="175"/>
      <c r="D80" s="152" t="str">
        <f t="shared" si="9"/>
        <v xml:space="preserve">0 </v>
      </c>
      <c r="E80" s="174">
        <v>0</v>
      </c>
      <c r="F80" s="176">
        <v>0</v>
      </c>
      <c r="G80" s="152" t="str">
        <f t="shared" si="10"/>
        <v xml:space="preserve">0 </v>
      </c>
      <c r="H80" s="172">
        <f>B80+E80</f>
        <v>0</v>
      </c>
      <c r="I80" s="172"/>
      <c r="J80" s="173">
        <f>C80+F80</f>
        <v>0</v>
      </c>
      <c r="K80" s="152" t="str">
        <f t="shared" si="11"/>
        <v xml:space="preserve">0 </v>
      </c>
      <c r="L80" s="104"/>
    </row>
    <row r="81" spans="1:12" s="10" customFormat="1" ht="29.25" customHeight="1">
      <c r="A81" s="169" t="s">
        <v>30</v>
      </c>
      <c r="B81" s="174">
        <v>75</v>
      </c>
      <c r="C81" s="175">
        <v>75</v>
      </c>
      <c r="D81" s="152">
        <f t="shared" si="9"/>
        <v>100</v>
      </c>
      <c r="E81" s="174">
        <v>0</v>
      </c>
      <c r="F81" s="176">
        <v>0</v>
      </c>
      <c r="G81" s="152" t="str">
        <f t="shared" si="10"/>
        <v xml:space="preserve">0 </v>
      </c>
      <c r="H81" s="172">
        <v>75</v>
      </c>
      <c r="I81" s="172"/>
      <c r="J81" s="173">
        <f>C81+F81</f>
        <v>75</v>
      </c>
      <c r="K81" s="152">
        <f t="shared" si="11"/>
        <v>100</v>
      </c>
      <c r="L81" s="104"/>
    </row>
    <row r="82" spans="1:12" s="10" customFormat="1" ht="27" customHeight="1">
      <c r="A82" s="169" t="s">
        <v>71</v>
      </c>
      <c r="B82" s="174">
        <v>87689</v>
      </c>
      <c r="C82" s="175">
        <v>40090</v>
      </c>
      <c r="D82" s="152">
        <f t="shared" si="9"/>
        <v>45.7183911322971</v>
      </c>
      <c r="E82" s="174">
        <v>81984</v>
      </c>
      <c r="F82" s="176">
        <v>31613</v>
      </c>
      <c r="G82" s="152">
        <f t="shared" si="10"/>
        <v>38.559962919594064</v>
      </c>
      <c r="H82" s="172">
        <v>110323</v>
      </c>
      <c r="I82" s="172">
        <v>29708</v>
      </c>
      <c r="J82" s="173">
        <f>C82+F82-I82</f>
        <v>41995</v>
      </c>
      <c r="K82" s="152">
        <f t="shared" si="11"/>
        <v>38.065498581438142</v>
      </c>
      <c r="L82" s="104"/>
    </row>
    <row r="83" spans="1:12" s="10" customFormat="1" ht="39" hidden="1" customHeight="1">
      <c r="A83" s="169" t="s">
        <v>72</v>
      </c>
      <c r="B83" s="174">
        <v>0</v>
      </c>
      <c r="C83" s="174">
        <v>0</v>
      </c>
      <c r="D83" s="152" t="str">
        <f t="shared" si="9"/>
        <v xml:space="preserve">0 </v>
      </c>
      <c r="E83" s="174">
        <v>0</v>
      </c>
      <c r="F83" s="172">
        <v>0</v>
      </c>
      <c r="G83" s="152" t="str">
        <f t="shared" si="10"/>
        <v xml:space="preserve">0 </v>
      </c>
      <c r="H83" s="172">
        <f>B83+E83</f>
        <v>0</v>
      </c>
      <c r="I83" s="172"/>
      <c r="J83" s="172">
        <f>C83+F83</f>
        <v>0</v>
      </c>
      <c r="K83" s="152" t="str">
        <f t="shared" si="11"/>
        <v xml:space="preserve">0 </v>
      </c>
      <c r="L83" s="104"/>
    </row>
    <row r="84" spans="1:12" s="10" customFormat="1" ht="25.5" customHeight="1">
      <c r="A84" s="167" t="s">
        <v>106</v>
      </c>
      <c r="B84" s="168">
        <f>B86+B85</f>
        <v>263</v>
      </c>
      <c r="C84" s="168">
        <f>C86</f>
        <v>0</v>
      </c>
      <c r="D84" s="152">
        <f t="shared" si="9"/>
        <v>0</v>
      </c>
      <c r="E84" s="168">
        <f>E86</f>
        <v>0</v>
      </c>
      <c r="F84" s="168">
        <f>F86</f>
        <v>0</v>
      </c>
      <c r="G84" s="152" t="str">
        <f t="shared" si="10"/>
        <v xml:space="preserve">0 </v>
      </c>
      <c r="H84" s="168">
        <f>H86+H85</f>
        <v>263</v>
      </c>
      <c r="I84" s="168">
        <f>I86</f>
        <v>0</v>
      </c>
      <c r="J84" s="168">
        <f>J86</f>
        <v>0</v>
      </c>
      <c r="K84" s="152">
        <f t="shared" si="11"/>
        <v>0</v>
      </c>
      <c r="L84" s="104"/>
    </row>
    <row r="85" spans="1:12" s="10" customFormat="1" ht="24" hidden="1" customHeight="1">
      <c r="A85" s="169" t="s">
        <v>93</v>
      </c>
      <c r="B85" s="170"/>
      <c r="C85" s="168">
        <v>0</v>
      </c>
      <c r="D85" s="152">
        <v>0</v>
      </c>
      <c r="E85" s="168">
        <v>0</v>
      </c>
      <c r="F85" s="168">
        <v>0</v>
      </c>
      <c r="G85" s="152">
        <v>0</v>
      </c>
      <c r="H85" s="168"/>
      <c r="I85" s="168"/>
      <c r="J85" s="168">
        <v>0</v>
      </c>
      <c r="K85" s="152"/>
      <c r="L85" s="104"/>
    </row>
    <row r="86" spans="1:12" s="10" customFormat="1" ht="42" customHeight="1">
      <c r="A86" s="169" t="s">
        <v>112</v>
      </c>
      <c r="B86" s="174">
        <v>263</v>
      </c>
      <c r="C86" s="174">
        <v>0</v>
      </c>
      <c r="D86" s="152">
        <f t="shared" ref="D86:D131" si="12">IF(B86=0,  "0 ", C86/B86*100)</f>
        <v>0</v>
      </c>
      <c r="E86" s="174">
        <v>0</v>
      </c>
      <c r="F86" s="172">
        <v>0</v>
      </c>
      <c r="G86" s="152" t="str">
        <f t="shared" ref="G86:G124" si="13">IF(E86=0,  "0 ", F86/E86*100)</f>
        <v xml:space="preserve">0 </v>
      </c>
      <c r="H86" s="172">
        <f>B86+E86</f>
        <v>263</v>
      </c>
      <c r="I86" s="172"/>
      <c r="J86" s="155">
        <f>C86+F86</f>
        <v>0</v>
      </c>
      <c r="K86" s="152">
        <f t="shared" ref="K86:K131" si="14">IF(H86=0,  "0 ", J86/H86*100)</f>
        <v>0</v>
      </c>
      <c r="L86" s="104"/>
    </row>
    <row r="87" spans="1:12" s="10" customFormat="1" ht="24.75" customHeight="1">
      <c r="A87" s="167" t="s">
        <v>49</v>
      </c>
      <c r="B87" s="177">
        <f>B88+B89+B92+B94+B95+B91</f>
        <v>639377</v>
      </c>
      <c r="C87" s="177">
        <f>C88+C89+C92+C94+C95+C91</f>
        <v>264663</v>
      </c>
      <c r="D87" s="152">
        <f t="shared" si="12"/>
        <v>41.393888112959957</v>
      </c>
      <c r="E87" s="168">
        <f>E88+E89+E92+E94+E95</f>
        <v>285</v>
      </c>
      <c r="F87" s="168">
        <f>F88+F89+F92+F94+F95</f>
        <v>20</v>
      </c>
      <c r="G87" s="152">
        <f t="shared" si="13"/>
        <v>7.0175438596491224</v>
      </c>
      <c r="H87" s="168">
        <f>H88+H89+H92+H94+H95+H91</f>
        <v>639662</v>
      </c>
      <c r="I87" s="168">
        <f>I88+I89+I92+I94+I95+I91</f>
        <v>0</v>
      </c>
      <c r="J87" s="168">
        <f>J88+J89+J92+J94+J95+J91</f>
        <v>264683</v>
      </c>
      <c r="K87" s="152">
        <f t="shared" si="14"/>
        <v>41.378571808236224</v>
      </c>
      <c r="L87" s="104"/>
    </row>
    <row r="88" spans="1:12" s="10" customFormat="1" ht="24.75" customHeight="1">
      <c r="A88" s="169" t="s">
        <v>9</v>
      </c>
      <c r="B88" s="174">
        <v>180232</v>
      </c>
      <c r="C88" s="175">
        <v>75059</v>
      </c>
      <c r="D88" s="152">
        <f t="shared" si="12"/>
        <v>41.645767677216035</v>
      </c>
      <c r="E88" s="174">
        <v>0</v>
      </c>
      <c r="F88" s="176">
        <v>0</v>
      </c>
      <c r="G88" s="152" t="str">
        <f t="shared" si="13"/>
        <v xml:space="preserve">0 </v>
      </c>
      <c r="H88" s="174">
        <v>180232</v>
      </c>
      <c r="I88" s="172"/>
      <c r="J88" s="173">
        <f>C88+F88</f>
        <v>75059</v>
      </c>
      <c r="K88" s="152">
        <f t="shared" si="14"/>
        <v>41.645767677216035</v>
      </c>
      <c r="L88" s="104"/>
    </row>
    <row r="89" spans="1:12" s="10" customFormat="1" ht="32.450000000000003" customHeight="1">
      <c r="A89" s="169" t="s">
        <v>10</v>
      </c>
      <c r="B89" s="174">
        <v>388768</v>
      </c>
      <c r="C89" s="175">
        <v>167207</v>
      </c>
      <c r="D89" s="152">
        <f t="shared" si="12"/>
        <v>43.009455510741624</v>
      </c>
      <c r="E89" s="174">
        <v>0</v>
      </c>
      <c r="F89" s="176">
        <v>0</v>
      </c>
      <c r="G89" s="152" t="str">
        <f t="shared" si="13"/>
        <v xml:space="preserve">0 </v>
      </c>
      <c r="H89" s="174">
        <v>388768</v>
      </c>
      <c r="I89" s="172"/>
      <c r="J89" s="173">
        <f>C89+F89</f>
        <v>167207</v>
      </c>
      <c r="K89" s="152">
        <f t="shared" si="14"/>
        <v>43.009455510741624</v>
      </c>
      <c r="L89" s="104"/>
    </row>
    <row r="90" spans="1:12" s="10" customFormat="1" ht="32.450000000000003" hidden="1" customHeight="1">
      <c r="A90" s="169" t="s">
        <v>21</v>
      </c>
      <c r="B90" s="174"/>
      <c r="C90" s="175"/>
      <c r="D90" s="152" t="str">
        <f t="shared" si="12"/>
        <v xml:space="preserve">0 </v>
      </c>
      <c r="E90" s="174"/>
      <c r="F90" s="176"/>
      <c r="G90" s="152" t="str">
        <f t="shared" si="13"/>
        <v xml:space="preserve">0 </v>
      </c>
      <c r="H90" s="174">
        <f>B90+E90</f>
        <v>0</v>
      </c>
      <c r="I90" s="172"/>
      <c r="J90" s="173">
        <f>C90+F90</f>
        <v>0</v>
      </c>
      <c r="K90" s="152" t="str">
        <f t="shared" si="14"/>
        <v xml:space="preserve">0 </v>
      </c>
      <c r="L90" s="104"/>
    </row>
    <row r="91" spans="1:12" s="10" customFormat="1" ht="32.450000000000003" customHeight="1">
      <c r="A91" s="169" t="s">
        <v>113</v>
      </c>
      <c r="B91" s="174">
        <v>37010</v>
      </c>
      <c r="C91" s="175">
        <v>11436</v>
      </c>
      <c r="D91" s="152">
        <f t="shared" si="12"/>
        <v>30.899756822480413</v>
      </c>
      <c r="E91" s="174">
        <v>0</v>
      </c>
      <c r="F91" s="176">
        <v>0</v>
      </c>
      <c r="G91" s="152" t="str">
        <f t="shared" si="13"/>
        <v xml:space="preserve">0 </v>
      </c>
      <c r="H91" s="174">
        <v>37010</v>
      </c>
      <c r="I91" s="172"/>
      <c r="J91" s="173">
        <f>C91+F91</f>
        <v>11436</v>
      </c>
      <c r="K91" s="152">
        <f t="shared" si="14"/>
        <v>30.899756822480413</v>
      </c>
      <c r="L91" s="104"/>
    </row>
    <row r="92" spans="1:12" s="10" customFormat="1" ht="60.75" customHeight="1">
      <c r="A92" s="169" t="s">
        <v>96</v>
      </c>
      <c r="B92" s="174">
        <v>946</v>
      </c>
      <c r="C92" s="175">
        <v>107</v>
      </c>
      <c r="D92" s="152">
        <f t="shared" si="12"/>
        <v>11.310782241014799</v>
      </c>
      <c r="E92" s="174">
        <v>144</v>
      </c>
      <c r="F92" s="176">
        <v>4</v>
      </c>
      <c r="G92" s="152">
        <f t="shared" si="13"/>
        <v>2.7777777777777777</v>
      </c>
      <c r="H92" s="174">
        <v>1090</v>
      </c>
      <c r="I92" s="172"/>
      <c r="J92" s="173">
        <f>C92+F92-I92</f>
        <v>111</v>
      </c>
      <c r="K92" s="152">
        <f t="shared" si="14"/>
        <v>10.18348623853211</v>
      </c>
      <c r="L92" s="104"/>
    </row>
    <row r="93" spans="1:12" s="10" customFormat="1" ht="6" hidden="1" customHeight="1">
      <c r="A93" s="169" t="s">
        <v>39</v>
      </c>
      <c r="B93" s="174">
        <v>0</v>
      </c>
      <c r="C93" s="175"/>
      <c r="D93" s="152" t="str">
        <f t="shared" si="12"/>
        <v xml:space="preserve">0 </v>
      </c>
      <c r="E93" s="174"/>
      <c r="F93" s="176"/>
      <c r="G93" s="152" t="str">
        <f t="shared" si="13"/>
        <v xml:space="preserve">0 </v>
      </c>
      <c r="H93" s="174">
        <f>B93+E93</f>
        <v>0</v>
      </c>
      <c r="I93" s="172"/>
      <c r="J93" s="173">
        <f>C93+F93</f>
        <v>0</v>
      </c>
      <c r="K93" s="152" t="str">
        <f t="shared" si="14"/>
        <v xml:space="preserve">0 </v>
      </c>
      <c r="L93" s="104"/>
    </row>
    <row r="94" spans="1:12" s="10" customFormat="1" ht="45" customHeight="1">
      <c r="A94" s="169" t="s">
        <v>20</v>
      </c>
      <c r="B94" s="174">
        <v>2188</v>
      </c>
      <c r="C94" s="175">
        <v>172</v>
      </c>
      <c r="D94" s="152">
        <f t="shared" si="12"/>
        <v>7.8610603290676417</v>
      </c>
      <c r="E94" s="174">
        <v>141</v>
      </c>
      <c r="F94" s="176">
        <v>16</v>
      </c>
      <c r="G94" s="152">
        <f t="shared" si="13"/>
        <v>11.347517730496454</v>
      </c>
      <c r="H94" s="174">
        <v>2329</v>
      </c>
      <c r="I94" s="172"/>
      <c r="J94" s="173">
        <f>C94+F94-I94</f>
        <v>188</v>
      </c>
      <c r="K94" s="152">
        <f t="shared" si="14"/>
        <v>8.0721339630742808</v>
      </c>
      <c r="L94" s="104"/>
    </row>
    <row r="95" spans="1:12" s="10" customFormat="1" ht="42" customHeight="1">
      <c r="A95" s="169" t="s">
        <v>29</v>
      </c>
      <c r="B95" s="174">
        <v>30233</v>
      </c>
      <c r="C95" s="175">
        <v>10682</v>
      </c>
      <c r="D95" s="152">
        <f t="shared" si="12"/>
        <v>35.332252836304704</v>
      </c>
      <c r="E95" s="174">
        <v>0</v>
      </c>
      <c r="F95" s="176">
        <v>0</v>
      </c>
      <c r="G95" s="152" t="str">
        <f t="shared" si="13"/>
        <v xml:space="preserve">0 </v>
      </c>
      <c r="H95" s="174">
        <v>30233</v>
      </c>
      <c r="I95" s="172"/>
      <c r="J95" s="173">
        <f>C95+F95</f>
        <v>10682</v>
      </c>
      <c r="K95" s="152">
        <f t="shared" si="14"/>
        <v>35.332252836304704</v>
      </c>
      <c r="L95" s="104"/>
    </row>
    <row r="96" spans="1:12" s="10" customFormat="1" ht="42" customHeight="1">
      <c r="A96" s="167" t="s">
        <v>97</v>
      </c>
      <c r="B96" s="168">
        <f>B97+B98+B99</f>
        <v>118639</v>
      </c>
      <c r="C96" s="168">
        <f>C97+C98+C99</f>
        <v>43631</v>
      </c>
      <c r="D96" s="152">
        <f t="shared" si="12"/>
        <v>36.776270872141538</v>
      </c>
      <c r="E96" s="168">
        <f>E97+E98+E99</f>
        <v>0</v>
      </c>
      <c r="F96" s="168">
        <f>F97+F98+F99</f>
        <v>0</v>
      </c>
      <c r="G96" s="152" t="str">
        <f t="shared" si="13"/>
        <v xml:space="preserve">0 </v>
      </c>
      <c r="H96" s="168">
        <f>H97+H98+H99</f>
        <v>118639</v>
      </c>
      <c r="I96" s="168">
        <f>I97+I98+I99</f>
        <v>0</v>
      </c>
      <c r="J96" s="168">
        <f>J97+J98+J99</f>
        <v>43631</v>
      </c>
      <c r="K96" s="152">
        <f t="shared" si="14"/>
        <v>36.776270872141538</v>
      </c>
      <c r="L96" s="104"/>
    </row>
    <row r="97" spans="1:14" s="10" customFormat="1" ht="24.75" customHeight="1">
      <c r="A97" s="169" t="s">
        <v>11</v>
      </c>
      <c r="B97" s="174">
        <v>88142</v>
      </c>
      <c r="C97" s="175">
        <v>33716</v>
      </c>
      <c r="D97" s="152">
        <f t="shared" si="12"/>
        <v>38.251911687958071</v>
      </c>
      <c r="E97" s="174">
        <v>0</v>
      </c>
      <c r="F97" s="176">
        <v>0</v>
      </c>
      <c r="G97" s="152" t="str">
        <f t="shared" si="13"/>
        <v xml:space="preserve">0 </v>
      </c>
      <c r="H97" s="172">
        <v>88142</v>
      </c>
      <c r="I97" s="172"/>
      <c r="J97" s="173">
        <f>C97+F97-I97</f>
        <v>33716</v>
      </c>
      <c r="K97" s="152">
        <f t="shared" si="14"/>
        <v>38.251911687958071</v>
      </c>
      <c r="L97" s="104"/>
    </row>
    <row r="98" spans="1:14" s="10" customFormat="1" ht="39" hidden="1" customHeight="1">
      <c r="A98" s="169" t="s">
        <v>12</v>
      </c>
      <c r="B98" s="174"/>
      <c r="C98" s="175">
        <v>0</v>
      </c>
      <c r="D98" s="152" t="str">
        <f t="shared" si="12"/>
        <v xml:space="preserve">0 </v>
      </c>
      <c r="E98" s="174">
        <v>0</v>
      </c>
      <c r="F98" s="176">
        <v>0</v>
      </c>
      <c r="G98" s="152" t="str">
        <f t="shared" si="13"/>
        <v xml:space="preserve">0 </v>
      </c>
      <c r="H98" s="172">
        <f>B98+E98</f>
        <v>0</v>
      </c>
      <c r="I98" s="172"/>
      <c r="J98" s="173">
        <f>C98+F98</f>
        <v>0</v>
      </c>
      <c r="K98" s="152" t="str">
        <f t="shared" si="14"/>
        <v xml:space="preserve">0 </v>
      </c>
      <c r="L98" s="104"/>
    </row>
    <row r="99" spans="1:14" s="10" customFormat="1" ht="52.5" customHeight="1">
      <c r="A99" s="169" t="s">
        <v>73</v>
      </c>
      <c r="B99" s="174">
        <v>30497</v>
      </c>
      <c r="C99" s="175">
        <v>9915</v>
      </c>
      <c r="D99" s="152">
        <f t="shared" si="12"/>
        <v>32.511394563399676</v>
      </c>
      <c r="E99" s="174">
        <v>0</v>
      </c>
      <c r="F99" s="176">
        <v>0</v>
      </c>
      <c r="G99" s="152" t="str">
        <f t="shared" si="13"/>
        <v xml:space="preserve">0 </v>
      </c>
      <c r="H99" s="172">
        <v>30497</v>
      </c>
      <c r="I99" s="172"/>
      <c r="J99" s="173">
        <f>C99+F99</f>
        <v>9915</v>
      </c>
      <c r="K99" s="152">
        <f t="shared" si="14"/>
        <v>32.511394563399676</v>
      </c>
      <c r="L99" s="104"/>
    </row>
    <row r="100" spans="1:14" s="10" customFormat="1" ht="25.5" hidden="1" customHeight="1">
      <c r="A100" s="167" t="s">
        <v>84</v>
      </c>
      <c r="B100" s="168">
        <f>B101+B102+B103+B104</f>
        <v>0</v>
      </c>
      <c r="C100" s="178">
        <f>C101+C102+C103+C104</f>
        <v>0</v>
      </c>
      <c r="D100" s="152" t="str">
        <f t="shared" si="12"/>
        <v xml:space="preserve">0 </v>
      </c>
      <c r="E100" s="168">
        <f>E101+E102+E103+E104</f>
        <v>0</v>
      </c>
      <c r="F100" s="168">
        <f>F101+F102+F103+F104</f>
        <v>0</v>
      </c>
      <c r="G100" s="152" t="str">
        <f t="shared" si="13"/>
        <v xml:space="preserve">0 </v>
      </c>
      <c r="H100" s="168">
        <f>H101+H102+H103+H104</f>
        <v>0</v>
      </c>
      <c r="I100" s="168"/>
      <c r="J100" s="168">
        <f>J101+J102+J103+J104</f>
        <v>0</v>
      </c>
      <c r="K100" s="152" t="str">
        <f t="shared" si="14"/>
        <v xml:space="preserve">0 </v>
      </c>
      <c r="L100" s="104"/>
    </row>
    <row r="101" spans="1:14" s="10" customFormat="1" ht="28.5" hidden="1" customHeight="1">
      <c r="A101" s="169" t="s">
        <v>7</v>
      </c>
      <c r="B101" s="174"/>
      <c r="C101" s="175">
        <v>0</v>
      </c>
      <c r="D101" s="152" t="str">
        <f t="shared" si="12"/>
        <v xml:space="preserve">0 </v>
      </c>
      <c r="E101" s="174">
        <v>0</v>
      </c>
      <c r="F101" s="172">
        <v>0</v>
      </c>
      <c r="G101" s="152" t="str">
        <f t="shared" si="13"/>
        <v xml:space="preserve">0 </v>
      </c>
      <c r="H101" s="172">
        <f>B101+E101</f>
        <v>0</v>
      </c>
      <c r="I101" s="172"/>
      <c r="J101" s="172">
        <f>C101+F101</f>
        <v>0</v>
      </c>
      <c r="K101" s="152" t="str">
        <f t="shared" si="14"/>
        <v xml:space="preserve">0 </v>
      </c>
      <c r="L101" s="104"/>
    </row>
    <row r="102" spans="1:14" s="10" customFormat="1" ht="36" hidden="1" customHeight="1">
      <c r="A102" s="169" t="s">
        <v>25</v>
      </c>
      <c r="B102" s="174">
        <v>0</v>
      </c>
      <c r="C102" s="175">
        <v>0</v>
      </c>
      <c r="D102" s="152" t="str">
        <f t="shared" si="12"/>
        <v xml:space="preserve">0 </v>
      </c>
      <c r="E102" s="174">
        <v>0</v>
      </c>
      <c r="F102" s="172">
        <v>0</v>
      </c>
      <c r="G102" s="152" t="str">
        <f t="shared" si="13"/>
        <v xml:space="preserve">0 </v>
      </c>
      <c r="H102" s="172">
        <f>B102+E102</f>
        <v>0</v>
      </c>
      <c r="I102" s="172"/>
      <c r="J102" s="172">
        <f>C102+F102</f>
        <v>0</v>
      </c>
      <c r="K102" s="152" t="str">
        <f t="shared" si="14"/>
        <v xml:space="preserve">0 </v>
      </c>
      <c r="L102" s="104"/>
    </row>
    <row r="103" spans="1:14" s="10" customFormat="1" ht="44.25" hidden="1" customHeight="1">
      <c r="A103" s="169" t="s">
        <v>44</v>
      </c>
      <c r="B103" s="174"/>
      <c r="C103" s="175">
        <v>0</v>
      </c>
      <c r="D103" s="152" t="str">
        <f t="shared" si="12"/>
        <v xml:space="preserve">0 </v>
      </c>
      <c r="E103" s="174">
        <v>0</v>
      </c>
      <c r="F103" s="172">
        <v>0</v>
      </c>
      <c r="G103" s="152" t="str">
        <f t="shared" si="13"/>
        <v xml:space="preserve">0 </v>
      </c>
      <c r="H103" s="172">
        <f>B103+E103</f>
        <v>0</v>
      </c>
      <c r="I103" s="172"/>
      <c r="J103" s="172">
        <f>C103+F103</f>
        <v>0</v>
      </c>
      <c r="K103" s="152" t="str">
        <f t="shared" si="14"/>
        <v xml:space="preserve">0 </v>
      </c>
      <c r="L103" s="104"/>
    </row>
    <row r="104" spans="1:14" s="10" customFormat="1" ht="43.5" hidden="1" customHeight="1">
      <c r="A104" s="169" t="s">
        <v>81</v>
      </c>
      <c r="B104" s="174">
        <v>0</v>
      </c>
      <c r="C104" s="175">
        <v>0</v>
      </c>
      <c r="D104" s="152" t="str">
        <f t="shared" si="12"/>
        <v xml:space="preserve">0 </v>
      </c>
      <c r="E104" s="174">
        <v>0</v>
      </c>
      <c r="F104" s="176">
        <v>0</v>
      </c>
      <c r="G104" s="152" t="str">
        <f t="shared" si="13"/>
        <v xml:space="preserve">0 </v>
      </c>
      <c r="H104" s="172">
        <f>B104+E104</f>
        <v>0</v>
      </c>
      <c r="I104" s="172"/>
      <c r="J104" s="172">
        <f>C104+F104</f>
        <v>0</v>
      </c>
      <c r="K104" s="152" t="str">
        <f t="shared" si="14"/>
        <v xml:space="preserve">0 </v>
      </c>
      <c r="L104" s="104"/>
    </row>
    <row r="105" spans="1:14" s="10" customFormat="1" ht="24.75" customHeight="1">
      <c r="A105" s="167" t="s">
        <v>50</v>
      </c>
      <c r="B105" s="168">
        <f>B106+B107+B108+B109+B110</f>
        <v>247353</v>
      </c>
      <c r="C105" s="168">
        <f>C106+C107+C108+C109+C110</f>
        <v>108984</v>
      </c>
      <c r="D105" s="152">
        <f t="shared" si="12"/>
        <v>44.060108428036045</v>
      </c>
      <c r="E105" s="168">
        <f>E106+E107+E108+E109+E110</f>
        <v>0</v>
      </c>
      <c r="F105" s="168">
        <f>F106+F107+F108+F109+F110</f>
        <v>0</v>
      </c>
      <c r="G105" s="152" t="str">
        <f t="shared" si="13"/>
        <v xml:space="preserve">0 </v>
      </c>
      <c r="H105" s="168">
        <f>H106+H107+H108+H109+H110</f>
        <v>247353</v>
      </c>
      <c r="I105" s="168">
        <f>I106+I107+I108+I109+I110</f>
        <v>0</v>
      </c>
      <c r="J105" s="168">
        <f>J106+J107+J108+J109+J110</f>
        <v>108984</v>
      </c>
      <c r="K105" s="152">
        <f t="shared" si="14"/>
        <v>44.060108428036045</v>
      </c>
      <c r="L105" s="104"/>
    </row>
    <row r="106" spans="1:14" s="10" customFormat="1" ht="25.5" customHeight="1">
      <c r="A106" s="169" t="s">
        <v>13</v>
      </c>
      <c r="B106" s="174">
        <v>12096</v>
      </c>
      <c r="C106" s="175">
        <v>5144</v>
      </c>
      <c r="D106" s="152">
        <f t="shared" si="12"/>
        <v>42.526455026455032</v>
      </c>
      <c r="E106" s="174">
        <v>0</v>
      </c>
      <c r="F106" s="176">
        <v>0</v>
      </c>
      <c r="G106" s="152" t="str">
        <f t="shared" si="13"/>
        <v xml:space="preserve">0 </v>
      </c>
      <c r="H106" s="172">
        <f>B106</f>
        <v>12096</v>
      </c>
      <c r="I106" s="172"/>
      <c r="J106" s="173">
        <f>C106+F106</f>
        <v>5144</v>
      </c>
      <c r="K106" s="152">
        <f t="shared" si="14"/>
        <v>42.526455026455032</v>
      </c>
      <c r="L106" s="104"/>
    </row>
    <row r="107" spans="1:14" s="10" customFormat="1" ht="45" customHeight="1">
      <c r="A107" s="169" t="s">
        <v>33</v>
      </c>
      <c r="B107" s="174">
        <v>62723</v>
      </c>
      <c r="C107" s="175">
        <v>25992</v>
      </c>
      <c r="D107" s="152">
        <f t="shared" si="12"/>
        <v>41.439344419112608</v>
      </c>
      <c r="E107" s="174">
        <v>0</v>
      </c>
      <c r="F107" s="176">
        <v>0</v>
      </c>
      <c r="G107" s="152" t="str">
        <f t="shared" si="13"/>
        <v xml:space="preserve">0 </v>
      </c>
      <c r="H107" s="172">
        <f>B107</f>
        <v>62723</v>
      </c>
      <c r="I107" s="172"/>
      <c r="J107" s="173">
        <f>C107+F107</f>
        <v>25992</v>
      </c>
      <c r="K107" s="152">
        <f t="shared" si="14"/>
        <v>41.439344419112608</v>
      </c>
      <c r="L107" s="104"/>
    </row>
    <row r="108" spans="1:14" s="10" customFormat="1" ht="42.75" customHeight="1">
      <c r="A108" s="169" t="s">
        <v>31</v>
      </c>
      <c r="B108" s="174">
        <v>117205</v>
      </c>
      <c r="C108" s="175">
        <v>49567</v>
      </c>
      <c r="D108" s="152">
        <f t="shared" si="12"/>
        <v>42.290857898553817</v>
      </c>
      <c r="E108" s="174">
        <v>0</v>
      </c>
      <c r="F108" s="176">
        <v>0</v>
      </c>
      <c r="G108" s="152" t="str">
        <f t="shared" si="13"/>
        <v xml:space="preserve">0 </v>
      </c>
      <c r="H108" s="172">
        <f>B108+E108</f>
        <v>117205</v>
      </c>
      <c r="I108" s="172"/>
      <c r="J108" s="173">
        <f>C108+F108</f>
        <v>49567</v>
      </c>
      <c r="K108" s="152">
        <f t="shared" si="14"/>
        <v>42.290857898553817</v>
      </c>
      <c r="L108" s="104"/>
    </row>
    <row r="109" spans="1:14" s="10" customFormat="1" ht="21" customHeight="1">
      <c r="A109" s="169" t="s">
        <v>58</v>
      </c>
      <c r="B109" s="174">
        <v>42098</v>
      </c>
      <c r="C109" s="175">
        <v>23544</v>
      </c>
      <c r="D109" s="152">
        <f t="shared" si="12"/>
        <v>55.926647346667302</v>
      </c>
      <c r="E109" s="174">
        <v>0</v>
      </c>
      <c r="F109" s="176">
        <v>0</v>
      </c>
      <c r="G109" s="152" t="str">
        <f t="shared" si="13"/>
        <v xml:space="preserve">0 </v>
      </c>
      <c r="H109" s="172">
        <f>B109+E109</f>
        <v>42098</v>
      </c>
      <c r="I109" s="172"/>
      <c r="J109" s="173">
        <f>C109+F109</f>
        <v>23544</v>
      </c>
      <c r="K109" s="152">
        <f t="shared" si="14"/>
        <v>55.926647346667302</v>
      </c>
      <c r="L109" s="104"/>
    </row>
    <row r="110" spans="1:14" s="10" customFormat="1" ht="44.25" customHeight="1">
      <c r="A110" s="169" t="s">
        <v>32</v>
      </c>
      <c r="B110" s="174">
        <v>13231</v>
      </c>
      <c r="C110" s="179">
        <v>4737</v>
      </c>
      <c r="D110" s="152">
        <f t="shared" si="12"/>
        <v>35.80228251832817</v>
      </c>
      <c r="E110" s="174">
        <v>0</v>
      </c>
      <c r="F110" s="176">
        <v>0</v>
      </c>
      <c r="G110" s="152" t="str">
        <f t="shared" si="13"/>
        <v xml:space="preserve">0 </v>
      </c>
      <c r="H110" s="172">
        <f>B110+E110</f>
        <v>13231</v>
      </c>
      <c r="I110" s="172"/>
      <c r="J110" s="173">
        <f>C110+F110</f>
        <v>4737</v>
      </c>
      <c r="K110" s="152">
        <f t="shared" si="14"/>
        <v>35.80228251832817</v>
      </c>
      <c r="L110" s="104"/>
    </row>
    <row r="111" spans="1:14" s="10" customFormat="1" ht="44.25" customHeight="1">
      <c r="A111" s="180" t="s">
        <v>59</v>
      </c>
      <c r="B111" s="177">
        <f>B112+B113+B114</f>
        <v>40120</v>
      </c>
      <c r="C111" s="177">
        <f>C112+C113+C114</f>
        <v>13623</v>
      </c>
      <c r="D111" s="152">
        <f t="shared" si="12"/>
        <v>33.955633100697909</v>
      </c>
      <c r="E111" s="177">
        <f>E112+E113+E114</f>
        <v>0</v>
      </c>
      <c r="F111" s="177">
        <f>F112+F113+F114</f>
        <v>0</v>
      </c>
      <c r="G111" s="152" t="str">
        <f t="shared" si="13"/>
        <v xml:space="preserve">0 </v>
      </c>
      <c r="H111" s="177">
        <f>H112+H113+H114</f>
        <v>40120</v>
      </c>
      <c r="I111" s="177">
        <f>I112+I113+I114</f>
        <v>0</v>
      </c>
      <c r="J111" s="177">
        <f>J112+J113+J114</f>
        <v>13623</v>
      </c>
      <c r="K111" s="152">
        <f t="shared" si="14"/>
        <v>33.955633100697909</v>
      </c>
      <c r="L111" s="104"/>
      <c r="N111" s="89"/>
    </row>
    <row r="112" spans="1:14" s="10" customFormat="1" ht="22.5" customHeight="1">
      <c r="A112" s="169" t="s">
        <v>60</v>
      </c>
      <c r="B112" s="174">
        <v>25786</v>
      </c>
      <c r="C112" s="179">
        <v>7694</v>
      </c>
      <c r="D112" s="152">
        <f t="shared" si="12"/>
        <v>29.837896533002407</v>
      </c>
      <c r="E112" s="174">
        <v>0</v>
      </c>
      <c r="F112" s="172">
        <v>0</v>
      </c>
      <c r="G112" s="152" t="str">
        <f t="shared" si="13"/>
        <v xml:space="preserve">0 </v>
      </c>
      <c r="H112" s="172">
        <f>B112+E112</f>
        <v>25786</v>
      </c>
      <c r="I112" s="172"/>
      <c r="J112" s="173">
        <f>C112+F112</f>
        <v>7694</v>
      </c>
      <c r="K112" s="152">
        <f t="shared" si="14"/>
        <v>29.837896533002407</v>
      </c>
      <c r="L112" s="104"/>
    </row>
    <row r="113" spans="1:12" s="10" customFormat="1" ht="22.5" customHeight="1">
      <c r="A113" s="169" t="s">
        <v>61</v>
      </c>
      <c r="B113" s="174">
        <v>13965</v>
      </c>
      <c r="C113" s="179">
        <v>5775</v>
      </c>
      <c r="D113" s="152">
        <f t="shared" si="12"/>
        <v>41.353383458646611</v>
      </c>
      <c r="E113" s="174">
        <v>0</v>
      </c>
      <c r="F113" s="172">
        <v>0</v>
      </c>
      <c r="G113" s="152" t="str">
        <f t="shared" si="13"/>
        <v xml:space="preserve">0 </v>
      </c>
      <c r="H113" s="172">
        <f>B113+E113</f>
        <v>13965</v>
      </c>
      <c r="I113" s="172"/>
      <c r="J113" s="173">
        <f>C113+F113</f>
        <v>5775</v>
      </c>
      <c r="K113" s="152">
        <f t="shared" si="14"/>
        <v>41.353383458646611</v>
      </c>
      <c r="L113" s="104"/>
    </row>
    <row r="114" spans="1:12" s="10" customFormat="1" ht="45.75" customHeight="1">
      <c r="A114" s="169" t="s">
        <v>77</v>
      </c>
      <c r="B114" s="174">
        <v>369</v>
      </c>
      <c r="C114" s="179">
        <v>154</v>
      </c>
      <c r="D114" s="152">
        <f t="shared" si="12"/>
        <v>41.734417344173444</v>
      </c>
      <c r="E114" s="174">
        <v>0</v>
      </c>
      <c r="F114" s="172">
        <v>0</v>
      </c>
      <c r="G114" s="152" t="str">
        <f t="shared" si="13"/>
        <v xml:space="preserve">0 </v>
      </c>
      <c r="H114" s="172">
        <v>369</v>
      </c>
      <c r="I114" s="172"/>
      <c r="J114" s="173">
        <f t="shared" ref="J114:J120" si="15">C114+F114</f>
        <v>154</v>
      </c>
      <c r="K114" s="152">
        <f t="shared" si="14"/>
        <v>41.734417344173444</v>
      </c>
      <c r="L114" s="104"/>
    </row>
    <row r="115" spans="1:12" s="10" customFormat="1" ht="39" hidden="1" customHeight="1">
      <c r="A115" s="180" t="s">
        <v>65</v>
      </c>
      <c r="B115" s="177">
        <f>B116+B117</f>
        <v>0</v>
      </c>
      <c r="C115" s="181"/>
      <c r="D115" s="152" t="str">
        <f t="shared" si="12"/>
        <v xml:space="preserve">0 </v>
      </c>
      <c r="E115" s="177">
        <f>E116+E117</f>
        <v>0</v>
      </c>
      <c r="F115" s="182">
        <f>F116+F117</f>
        <v>0</v>
      </c>
      <c r="G115" s="152" t="str">
        <f t="shared" si="13"/>
        <v xml:space="preserve">0 </v>
      </c>
      <c r="H115" s="172">
        <f t="shared" ref="H115:H120" si="16">B115+E115</f>
        <v>0</v>
      </c>
      <c r="I115" s="182"/>
      <c r="J115" s="173">
        <f t="shared" si="15"/>
        <v>0</v>
      </c>
      <c r="K115" s="152" t="str">
        <f t="shared" si="14"/>
        <v xml:space="preserve">0 </v>
      </c>
      <c r="L115" s="104"/>
    </row>
    <row r="116" spans="1:12" s="10" customFormat="1" ht="39" hidden="1" customHeight="1">
      <c r="A116" s="169" t="s">
        <v>66</v>
      </c>
      <c r="B116" s="174"/>
      <c r="C116" s="179"/>
      <c r="D116" s="152" t="str">
        <f t="shared" si="12"/>
        <v xml:space="preserve">0 </v>
      </c>
      <c r="E116" s="174">
        <v>0</v>
      </c>
      <c r="F116" s="172">
        <v>0</v>
      </c>
      <c r="G116" s="152" t="str">
        <f t="shared" si="13"/>
        <v xml:space="preserve">0 </v>
      </c>
      <c r="H116" s="172">
        <f t="shared" si="16"/>
        <v>0</v>
      </c>
      <c r="I116" s="172"/>
      <c r="J116" s="173">
        <f t="shared" si="15"/>
        <v>0</v>
      </c>
      <c r="K116" s="152" t="str">
        <f t="shared" si="14"/>
        <v xml:space="preserve">0 </v>
      </c>
      <c r="L116" s="104"/>
    </row>
    <row r="117" spans="1:12" s="10" customFormat="1" ht="39" hidden="1" customHeight="1">
      <c r="A117" s="169" t="s">
        <v>67</v>
      </c>
      <c r="B117" s="174">
        <v>0</v>
      </c>
      <c r="C117" s="179"/>
      <c r="D117" s="152" t="str">
        <f t="shared" si="12"/>
        <v xml:space="preserve">0 </v>
      </c>
      <c r="E117" s="174">
        <v>0</v>
      </c>
      <c r="F117" s="172">
        <v>0</v>
      </c>
      <c r="G117" s="152" t="str">
        <f t="shared" si="13"/>
        <v xml:space="preserve">0 </v>
      </c>
      <c r="H117" s="172">
        <f t="shared" si="16"/>
        <v>0</v>
      </c>
      <c r="I117" s="172"/>
      <c r="J117" s="173">
        <f t="shared" si="15"/>
        <v>0</v>
      </c>
      <c r="K117" s="152" t="str">
        <f t="shared" si="14"/>
        <v xml:space="preserve">0 </v>
      </c>
      <c r="L117" s="104"/>
    </row>
    <row r="118" spans="1:12" s="10" customFormat="1" ht="39" hidden="1" customHeight="1">
      <c r="A118" s="169" t="s">
        <v>68</v>
      </c>
      <c r="B118" s="174">
        <v>0</v>
      </c>
      <c r="C118" s="179"/>
      <c r="D118" s="152" t="str">
        <f t="shared" si="12"/>
        <v xml:space="preserve">0 </v>
      </c>
      <c r="E118" s="174">
        <v>0</v>
      </c>
      <c r="F118" s="172">
        <v>0</v>
      </c>
      <c r="G118" s="152" t="str">
        <f t="shared" si="13"/>
        <v xml:space="preserve">0 </v>
      </c>
      <c r="H118" s="172">
        <f t="shared" si="16"/>
        <v>0</v>
      </c>
      <c r="I118" s="172"/>
      <c r="J118" s="173">
        <f t="shared" si="15"/>
        <v>0</v>
      </c>
      <c r="K118" s="152" t="str">
        <f t="shared" si="14"/>
        <v xml:space="preserve">0 </v>
      </c>
      <c r="L118" s="104"/>
    </row>
    <row r="119" spans="1:12" s="10" customFormat="1" ht="39" hidden="1" customHeight="1">
      <c r="A119" s="169" t="s">
        <v>77</v>
      </c>
      <c r="B119" s="174"/>
      <c r="C119" s="179">
        <v>0</v>
      </c>
      <c r="D119" s="152" t="str">
        <f t="shared" si="12"/>
        <v xml:space="preserve">0 </v>
      </c>
      <c r="E119" s="174">
        <v>0</v>
      </c>
      <c r="F119" s="172">
        <v>0</v>
      </c>
      <c r="G119" s="152" t="str">
        <f t="shared" si="13"/>
        <v xml:space="preserve">0 </v>
      </c>
      <c r="H119" s="172">
        <f t="shared" si="16"/>
        <v>0</v>
      </c>
      <c r="I119" s="172"/>
      <c r="J119" s="173">
        <f t="shared" si="15"/>
        <v>0</v>
      </c>
      <c r="K119" s="152" t="str">
        <f t="shared" si="14"/>
        <v xml:space="preserve">0 </v>
      </c>
      <c r="L119" s="104"/>
    </row>
    <row r="120" spans="1:12" s="10" customFormat="1" ht="30.75" hidden="1" customHeight="1">
      <c r="A120" s="169" t="s">
        <v>119</v>
      </c>
      <c r="B120" s="174"/>
      <c r="C120" s="179"/>
      <c r="D120" s="152" t="str">
        <f t="shared" si="12"/>
        <v xml:space="preserve">0 </v>
      </c>
      <c r="E120" s="174">
        <v>0</v>
      </c>
      <c r="F120" s="172">
        <v>0</v>
      </c>
      <c r="G120" s="152" t="str">
        <f t="shared" si="13"/>
        <v xml:space="preserve">0 </v>
      </c>
      <c r="H120" s="172">
        <f t="shared" si="16"/>
        <v>0</v>
      </c>
      <c r="I120" s="172"/>
      <c r="J120" s="173">
        <f t="shared" si="15"/>
        <v>0</v>
      </c>
      <c r="K120" s="152"/>
      <c r="L120" s="104"/>
    </row>
    <row r="121" spans="1:12" s="10" customFormat="1" ht="42" customHeight="1">
      <c r="A121" s="180" t="s">
        <v>65</v>
      </c>
      <c r="B121" s="168">
        <f>B122+B124</f>
        <v>1376</v>
      </c>
      <c r="C121" s="168">
        <f>C122+C124</f>
        <v>422</v>
      </c>
      <c r="D121" s="152">
        <f t="shared" si="12"/>
        <v>30.668604651162788</v>
      </c>
      <c r="E121" s="168">
        <f>E123+E122</f>
        <v>0</v>
      </c>
      <c r="F121" s="168">
        <f>F123+F122+F124</f>
        <v>0</v>
      </c>
      <c r="G121" s="152" t="str">
        <f t="shared" si="13"/>
        <v xml:space="preserve">0 </v>
      </c>
      <c r="H121" s="168">
        <f>H122+H124</f>
        <v>1376</v>
      </c>
      <c r="I121" s="168">
        <f>I123+I122+I124</f>
        <v>0</v>
      </c>
      <c r="J121" s="168">
        <f>J123+J122+J124</f>
        <v>422</v>
      </c>
      <c r="K121" s="152">
        <f t="shared" si="14"/>
        <v>30.668604651162788</v>
      </c>
      <c r="L121" s="104"/>
    </row>
    <row r="122" spans="1:12" s="10" customFormat="1" ht="24.75" customHeight="1">
      <c r="A122" s="169" t="s">
        <v>66</v>
      </c>
      <c r="B122" s="170">
        <v>267</v>
      </c>
      <c r="C122" s="171">
        <v>100</v>
      </c>
      <c r="D122" s="152">
        <f t="shared" si="12"/>
        <v>37.453183520599254</v>
      </c>
      <c r="E122" s="170">
        <v>0</v>
      </c>
      <c r="F122" s="170">
        <v>0</v>
      </c>
      <c r="G122" s="152" t="str">
        <f t="shared" si="13"/>
        <v xml:space="preserve">0 </v>
      </c>
      <c r="H122" s="172">
        <f>B122+E122</f>
        <v>267</v>
      </c>
      <c r="I122" s="172"/>
      <c r="J122" s="173">
        <f>C122+F122</f>
        <v>100</v>
      </c>
      <c r="K122" s="152">
        <f t="shared" si="14"/>
        <v>37.453183520599254</v>
      </c>
      <c r="L122" s="104"/>
    </row>
    <row r="123" spans="1:12" s="10" customFormat="1" ht="39" hidden="1" customHeight="1">
      <c r="A123" s="169" t="s">
        <v>67</v>
      </c>
      <c r="B123" s="174"/>
      <c r="C123" s="179">
        <v>0</v>
      </c>
      <c r="D123" s="152" t="str">
        <f t="shared" si="12"/>
        <v xml:space="preserve">0 </v>
      </c>
      <c r="E123" s="174">
        <v>0</v>
      </c>
      <c r="F123" s="172">
        <v>0</v>
      </c>
      <c r="G123" s="152" t="str">
        <f t="shared" si="13"/>
        <v xml:space="preserve">0 </v>
      </c>
      <c r="H123" s="172">
        <f>B123+E123</f>
        <v>0</v>
      </c>
      <c r="I123" s="172"/>
      <c r="J123" s="173">
        <f>C123+F123</f>
        <v>0</v>
      </c>
      <c r="K123" s="152" t="str">
        <f t="shared" si="14"/>
        <v xml:space="preserve">0 </v>
      </c>
      <c r="L123" s="104"/>
    </row>
    <row r="124" spans="1:12" s="10" customFormat="1" ht="48.75" customHeight="1">
      <c r="A124" s="169" t="s">
        <v>67</v>
      </c>
      <c r="B124" s="174">
        <v>1109</v>
      </c>
      <c r="C124" s="179">
        <v>322</v>
      </c>
      <c r="D124" s="152">
        <f t="shared" si="12"/>
        <v>29.035166816952206</v>
      </c>
      <c r="E124" s="174">
        <v>0</v>
      </c>
      <c r="F124" s="172">
        <v>0</v>
      </c>
      <c r="G124" s="152" t="str">
        <f t="shared" si="13"/>
        <v xml:space="preserve">0 </v>
      </c>
      <c r="H124" s="172">
        <f>B124+E124</f>
        <v>1109</v>
      </c>
      <c r="I124" s="172"/>
      <c r="J124" s="173">
        <f>C124+F124</f>
        <v>322</v>
      </c>
      <c r="K124" s="152">
        <f t="shared" si="14"/>
        <v>29.035166816952206</v>
      </c>
      <c r="L124" s="104"/>
    </row>
    <row r="125" spans="1:12" s="87" customFormat="1" ht="39" hidden="1" customHeight="1">
      <c r="A125" s="180" t="s">
        <v>98</v>
      </c>
      <c r="B125" s="177">
        <f>B126</f>
        <v>0</v>
      </c>
      <c r="C125" s="177">
        <f>C126</f>
        <v>0</v>
      </c>
      <c r="D125" s="152" t="str">
        <f t="shared" si="12"/>
        <v xml:space="preserve">0 </v>
      </c>
      <c r="E125" s="177">
        <f t="shared" ref="E125:J125" si="17">E126</f>
        <v>0</v>
      </c>
      <c r="F125" s="177">
        <f t="shared" si="17"/>
        <v>0</v>
      </c>
      <c r="G125" s="177" t="str">
        <f t="shared" si="17"/>
        <v xml:space="preserve">0 </v>
      </c>
      <c r="H125" s="177">
        <f t="shared" si="17"/>
        <v>0</v>
      </c>
      <c r="I125" s="177">
        <f t="shared" si="17"/>
        <v>0</v>
      </c>
      <c r="J125" s="183">
        <f t="shared" si="17"/>
        <v>0</v>
      </c>
      <c r="K125" s="152" t="str">
        <f t="shared" si="14"/>
        <v xml:space="preserve">0 </v>
      </c>
      <c r="L125" s="104"/>
    </row>
    <row r="126" spans="1:12" s="10" customFormat="1" ht="39" hidden="1" customHeight="1">
      <c r="A126" s="169" t="s">
        <v>98</v>
      </c>
      <c r="B126" s="174">
        <v>0</v>
      </c>
      <c r="C126" s="184">
        <v>0</v>
      </c>
      <c r="D126" s="152" t="str">
        <f t="shared" si="12"/>
        <v xml:space="preserve">0 </v>
      </c>
      <c r="E126" s="174">
        <v>0</v>
      </c>
      <c r="F126" s="172">
        <v>0</v>
      </c>
      <c r="G126" s="174" t="str">
        <f>G127</f>
        <v xml:space="preserve">0 </v>
      </c>
      <c r="H126" s="172">
        <f>B126+E126</f>
        <v>0</v>
      </c>
      <c r="I126" s="172">
        <f>C126+F126</f>
        <v>0</v>
      </c>
      <c r="J126" s="176">
        <f>D126+G126</f>
        <v>0</v>
      </c>
      <c r="K126" s="152" t="str">
        <f t="shared" si="14"/>
        <v xml:space="preserve">0 </v>
      </c>
      <c r="L126" s="104"/>
    </row>
    <row r="127" spans="1:12" s="10" customFormat="1" ht="48" customHeight="1">
      <c r="A127" s="167" t="s">
        <v>51</v>
      </c>
      <c r="B127" s="168">
        <f>B128+B129+B130</f>
        <v>33560</v>
      </c>
      <c r="C127" s="168">
        <f>C128+C129+C130</f>
        <v>13650</v>
      </c>
      <c r="D127" s="152">
        <f t="shared" si="12"/>
        <v>40.673420738974968</v>
      </c>
      <c r="E127" s="168">
        <f>E128+E129+E130</f>
        <v>0</v>
      </c>
      <c r="F127" s="168">
        <f>F128+F129+F130</f>
        <v>0</v>
      </c>
      <c r="G127" s="152" t="str">
        <f>IF(E127=0,  "0 ", F127/E127*100)</f>
        <v xml:space="preserve">0 </v>
      </c>
      <c r="H127" s="168">
        <f>H128+H129+H130</f>
        <v>0</v>
      </c>
      <c r="I127" s="168">
        <f>I128+I129+I130</f>
        <v>13650</v>
      </c>
      <c r="J127" s="178">
        <f>J128+J129+J130</f>
        <v>0</v>
      </c>
      <c r="K127" s="152" t="str">
        <f t="shared" si="14"/>
        <v xml:space="preserve">0 </v>
      </c>
      <c r="L127" s="104"/>
    </row>
    <row r="128" spans="1:12" s="10" customFormat="1" ht="66.75" customHeight="1">
      <c r="A128" s="169" t="s">
        <v>62</v>
      </c>
      <c r="B128" s="174">
        <v>30292</v>
      </c>
      <c r="C128" s="184">
        <v>13650</v>
      </c>
      <c r="D128" s="152">
        <f t="shared" si="12"/>
        <v>45.061402350455566</v>
      </c>
      <c r="E128" s="174">
        <v>0</v>
      </c>
      <c r="F128" s="172">
        <v>0</v>
      </c>
      <c r="G128" s="152" t="str">
        <f>IF(E128=0,  "0 ", F128/E128*100)</f>
        <v xml:space="preserve">0 </v>
      </c>
      <c r="H128" s="172">
        <v>0</v>
      </c>
      <c r="I128" s="172">
        <v>13650</v>
      </c>
      <c r="J128" s="173">
        <v>0</v>
      </c>
      <c r="K128" s="152" t="str">
        <f t="shared" si="14"/>
        <v xml:space="preserve">0 </v>
      </c>
      <c r="L128" s="104"/>
    </row>
    <row r="129" spans="1:14" s="10" customFormat="1" ht="28.5" customHeight="1">
      <c r="A129" s="169" t="s">
        <v>64</v>
      </c>
      <c r="B129" s="174">
        <v>3268</v>
      </c>
      <c r="C129" s="184">
        <v>0</v>
      </c>
      <c r="D129" s="152">
        <f t="shared" si="12"/>
        <v>0</v>
      </c>
      <c r="E129" s="174">
        <v>0</v>
      </c>
      <c r="F129" s="172">
        <v>0</v>
      </c>
      <c r="G129" s="152" t="str">
        <f>IF(E129=0,  "0 ", F129/E129*100)</f>
        <v xml:space="preserve">0 </v>
      </c>
      <c r="H129" s="172">
        <v>0</v>
      </c>
      <c r="I129" s="172"/>
      <c r="J129" s="172">
        <f>C129+F129</f>
        <v>0</v>
      </c>
      <c r="K129" s="152" t="str">
        <f t="shared" si="14"/>
        <v xml:space="preserve">0 </v>
      </c>
      <c r="L129" s="104"/>
    </row>
    <row r="130" spans="1:14" s="10" customFormat="1" ht="27.75" hidden="1" customHeight="1">
      <c r="A130" s="169" t="s">
        <v>63</v>
      </c>
      <c r="B130" s="174">
        <v>0</v>
      </c>
      <c r="C130" s="184">
        <v>0</v>
      </c>
      <c r="D130" s="152" t="str">
        <f t="shared" si="12"/>
        <v xml:space="preserve">0 </v>
      </c>
      <c r="E130" s="184">
        <v>0</v>
      </c>
      <c r="F130" s="172">
        <v>0</v>
      </c>
      <c r="G130" s="152" t="str">
        <f>IF(E130=0,  "0 ", F130/E130*100)</f>
        <v xml:space="preserve">0 </v>
      </c>
      <c r="H130" s="172">
        <f>B130+E130</f>
        <v>0</v>
      </c>
      <c r="I130" s="172"/>
      <c r="J130" s="172">
        <f>C130+F130</f>
        <v>0</v>
      </c>
      <c r="K130" s="152" t="str">
        <f t="shared" si="14"/>
        <v xml:space="preserve">0 </v>
      </c>
      <c r="L130" s="104"/>
    </row>
    <row r="131" spans="1:14" s="10" customFormat="1" ht="36" customHeight="1">
      <c r="A131" s="180" t="s">
        <v>4</v>
      </c>
      <c r="B131" s="182">
        <f>B54+B62+B65+B70+B78+B84+B87+B96+B100+B105+B111+B121+B127+B125</f>
        <v>1687804</v>
      </c>
      <c r="C131" s="182">
        <f>C54+C62+C65+C70+C78+C84+C87+C96+C100+C105+C111+C121+C127+C125</f>
        <v>634979</v>
      </c>
      <c r="D131" s="152">
        <f t="shared" si="12"/>
        <v>37.621607722223672</v>
      </c>
      <c r="E131" s="182">
        <f>E54+E62+E65+E70+E78+E84+E87+E96+E100+E105+E111+E121+E127+E125</f>
        <v>159640</v>
      </c>
      <c r="F131" s="182">
        <f>F54+F62+F65+F70+F78+F84+F87+F96+F100+F105+F111+F121+F127+F125</f>
        <v>59103</v>
      </c>
      <c r="G131" s="152">
        <f>IF(E131=0,  "0 ", F131/E131*100)</f>
        <v>37.02267602104736</v>
      </c>
      <c r="H131" s="182">
        <f>H54+H62+H65+H70+H78+H84+H87+H96+H100+H105+H111+H121+H127+H125</f>
        <v>1740031</v>
      </c>
      <c r="I131" s="182">
        <f>I54+I62+I65+I70+I78+I84+I87+I96+I100+I105+I111+I121+I127+I125+I68</f>
        <v>50285</v>
      </c>
      <c r="J131" s="182">
        <f>J54+J62+J65+J70+J78+J84+J87+J96+J100+J105+J111+J121+J127+J125</f>
        <v>643797</v>
      </c>
      <c r="K131" s="152">
        <f t="shared" si="14"/>
        <v>36.99916840562036</v>
      </c>
      <c r="L131" s="104"/>
      <c r="N131" s="104"/>
    </row>
    <row r="132" spans="1:14" s="34" customFormat="1" ht="29.25" customHeight="1">
      <c r="A132" s="191" t="s">
        <v>124</v>
      </c>
      <c r="B132" s="166">
        <f>B50-B131</f>
        <v>-17915.899999999907</v>
      </c>
      <c r="C132" s="166">
        <f>C50-C131</f>
        <v>11117.099999999977</v>
      </c>
      <c r="D132" s="166"/>
      <c r="E132" s="166">
        <f>E50-E131</f>
        <v>-4165</v>
      </c>
      <c r="F132" s="166">
        <f>F50-F131</f>
        <v>7026</v>
      </c>
      <c r="G132" s="166"/>
      <c r="H132" s="166">
        <f>B132+E132</f>
        <v>-22080.899999999907</v>
      </c>
      <c r="I132" s="166">
        <f>I50-I131</f>
        <v>-50285</v>
      </c>
      <c r="J132" s="166">
        <f>J50-J131</f>
        <v>18143.099999999977</v>
      </c>
      <c r="K132" s="166"/>
    </row>
    <row r="133" spans="1:14" s="34" customFormat="1" ht="12" customHeight="1">
      <c r="A133" s="136"/>
      <c r="B133" s="136"/>
      <c r="C133" s="136"/>
      <c r="D133" s="136"/>
      <c r="E133" s="136"/>
      <c r="F133" s="137"/>
      <c r="G133" s="137"/>
      <c r="H133" s="137"/>
      <c r="I133" s="137"/>
      <c r="J133" s="138"/>
      <c r="K133" s="138"/>
    </row>
    <row r="134" spans="1:14" s="10" customFormat="1" ht="69.75" customHeight="1">
      <c r="A134" s="185" t="s">
        <v>109</v>
      </c>
      <c r="B134" s="186"/>
      <c r="C134" s="186"/>
      <c r="D134" s="187"/>
      <c r="E134" s="188"/>
      <c r="F134" s="189"/>
      <c r="G134" s="190"/>
      <c r="H134" s="189" t="s">
        <v>108</v>
      </c>
      <c r="I134" s="139"/>
      <c r="J134" s="140"/>
      <c r="K134" s="141" t="s">
        <v>94</v>
      </c>
      <c r="L134" s="104"/>
      <c r="M134" s="134"/>
    </row>
    <row r="135" spans="1:14" s="10" customFormat="1" ht="15.75" customHeight="1">
      <c r="A135" s="90"/>
      <c r="B135" s="88"/>
      <c r="C135" s="91"/>
      <c r="D135" s="50"/>
      <c r="F135" s="27"/>
      <c r="G135" s="28"/>
      <c r="J135" s="31"/>
      <c r="K135" s="34"/>
    </row>
    <row r="136" spans="1:14" s="10" customFormat="1">
      <c r="C136" s="92"/>
      <c r="D136" s="93"/>
      <c r="G136" s="34"/>
      <c r="J136" s="35"/>
      <c r="K136" s="34"/>
    </row>
    <row r="137" spans="1:14">
      <c r="E137" s="96"/>
    </row>
    <row r="138" spans="1:14">
      <c r="H138" s="42"/>
      <c r="I138" s="42"/>
      <c r="J138" s="42"/>
    </row>
    <row r="139" spans="1:14">
      <c r="G139" s="27"/>
      <c r="H139" s="28"/>
      <c r="I139" s="28"/>
      <c r="J139" s="10"/>
    </row>
  </sheetData>
  <mergeCells count="14">
    <mergeCell ref="A1:J1"/>
    <mergeCell ref="A2:J2"/>
    <mergeCell ref="A3:J3"/>
    <mergeCell ref="J5:K5"/>
    <mergeCell ref="A6:K6"/>
    <mergeCell ref="A52:A53"/>
    <mergeCell ref="B52:D52"/>
    <mergeCell ref="E52:G52"/>
    <mergeCell ref="H52:K52"/>
    <mergeCell ref="A7:A8"/>
    <mergeCell ref="B7:D7"/>
    <mergeCell ref="E7:G7"/>
    <mergeCell ref="H7:K7"/>
    <mergeCell ref="A51:K51"/>
  </mergeCells>
  <printOptions horizontalCentered="1"/>
  <pageMargins left="0" right="0" top="0.15748031496062992" bottom="0" header="0.15748031496062992" footer="0.15748031496062992"/>
  <pageSetup paperSize="9" scale="53" fitToHeight="3" orientation="portrait" r:id="rId1"/>
  <headerFooter alignWithMargins="0"/>
  <rowBreaks count="1" manualBreakCount="1">
    <brk id="50" max="9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0"/>
  <sheetViews>
    <sheetView topLeftCell="A46" zoomScale="80" zoomScaleNormal="80" zoomScaleSheetLayoutView="85" workbookViewId="0">
      <selection activeCell="F59" sqref="F59"/>
    </sheetView>
  </sheetViews>
  <sheetFormatPr defaultRowHeight="17.25"/>
  <cols>
    <col min="1" max="1" width="33.85546875" style="36" customWidth="1"/>
    <col min="2" max="2" width="13.42578125" style="36" customWidth="1"/>
    <col min="3" max="3" width="15.7109375" style="37" customWidth="1"/>
    <col min="4" max="4" width="11" style="38" bestFit="1" customWidth="1"/>
    <col min="5" max="5" width="13.140625" style="36" customWidth="1"/>
    <col min="6" max="6" width="14.28515625" style="40" customWidth="1"/>
    <col min="7" max="7" width="11" style="41" customWidth="1"/>
    <col min="8" max="8" width="13.140625" style="40" customWidth="1"/>
    <col min="9" max="9" width="11.85546875" style="40" hidden="1" customWidth="1"/>
    <col min="10" max="10" width="14.7109375" style="40" customWidth="1"/>
    <col min="11" max="11" width="12.140625" style="5" customWidth="1"/>
    <col min="12" max="16384" width="9.140625" style="6"/>
  </cols>
  <sheetData>
    <row r="1" spans="1:15" ht="15.75" customHeight="1">
      <c r="A1" s="236" t="s">
        <v>8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5" ht="17.25" customHeight="1">
      <c r="A2" s="237" t="s">
        <v>24</v>
      </c>
      <c r="B2" s="237"/>
      <c r="C2" s="237"/>
      <c r="D2" s="237"/>
      <c r="E2" s="237"/>
      <c r="F2" s="237"/>
      <c r="G2" s="237"/>
      <c r="H2" s="237"/>
      <c r="I2" s="237"/>
      <c r="J2" s="237"/>
    </row>
    <row r="3" spans="1:15" ht="15.75" customHeight="1">
      <c r="A3" s="236" t="s">
        <v>165</v>
      </c>
      <c r="B3" s="236"/>
      <c r="C3" s="236"/>
      <c r="D3" s="236"/>
      <c r="E3" s="236"/>
      <c r="F3" s="236"/>
      <c r="G3" s="236"/>
      <c r="H3" s="236"/>
      <c r="I3" s="236"/>
      <c r="J3" s="236"/>
    </row>
    <row r="4" spans="1:15" ht="4.5" hidden="1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5" ht="15" customHeight="1">
      <c r="A5" s="4"/>
      <c r="B5" s="4"/>
      <c r="C5" s="4"/>
      <c r="D5" s="7"/>
      <c r="E5" s="4"/>
      <c r="F5" s="4"/>
      <c r="G5" s="7"/>
      <c r="H5" s="4"/>
      <c r="I5" s="4"/>
      <c r="J5" s="286" t="s">
        <v>37</v>
      </c>
      <c r="K5" s="286"/>
    </row>
    <row r="6" spans="1:15" ht="16.5">
      <c r="A6" s="287" t="s">
        <v>43</v>
      </c>
      <c r="B6" s="288"/>
      <c r="C6" s="288"/>
      <c r="D6" s="288"/>
      <c r="E6" s="288"/>
      <c r="F6" s="288"/>
      <c r="G6" s="288"/>
      <c r="H6" s="288"/>
      <c r="I6" s="288"/>
      <c r="J6" s="288"/>
      <c r="K6" s="289"/>
    </row>
    <row r="7" spans="1:15" ht="17.25" customHeight="1">
      <c r="A7" s="277" t="s">
        <v>0</v>
      </c>
      <c r="B7" s="279" t="s">
        <v>23</v>
      </c>
      <c r="C7" s="280"/>
      <c r="D7" s="281"/>
      <c r="E7" s="282" t="s">
        <v>38</v>
      </c>
      <c r="F7" s="283"/>
      <c r="G7" s="284"/>
      <c r="H7" s="285" t="s">
        <v>74</v>
      </c>
      <c r="I7" s="285"/>
      <c r="J7" s="285"/>
      <c r="K7" s="285"/>
    </row>
    <row r="8" spans="1:15" s="8" customFormat="1" ht="70.5" customHeight="1">
      <c r="A8" s="278"/>
      <c r="B8" s="105" t="s">
        <v>168</v>
      </c>
      <c r="C8" s="3" t="s">
        <v>167</v>
      </c>
      <c r="D8" s="106" t="s">
        <v>53</v>
      </c>
      <c r="E8" s="105" t="s">
        <v>168</v>
      </c>
      <c r="F8" s="3" t="s">
        <v>167</v>
      </c>
      <c r="G8" s="106" t="s">
        <v>53</v>
      </c>
      <c r="H8" s="105" t="s">
        <v>168</v>
      </c>
      <c r="I8" s="3" t="s">
        <v>167</v>
      </c>
      <c r="J8" s="3" t="s">
        <v>167</v>
      </c>
      <c r="K8" s="106" t="s">
        <v>53</v>
      </c>
    </row>
    <row r="9" spans="1:15" s="8" customFormat="1" ht="29.25" customHeight="1">
      <c r="A9" s="107" t="s">
        <v>1</v>
      </c>
      <c r="B9" s="108">
        <f>SUM(B10:B19)</f>
        <v>74598</v>
      </c>
      <c r="C9" s="84">
        <f>SUM(C10:C19)</f>
        <v>81656</v>
      </c>
      <c r="D9" s="109">
        <f t="shared" ref="D9:D15" si="0">C9/B9*100</f>
        <v>109.46137966165313</v>
      </c>
      <c r="E9" s="108">
        <f>SUM(E10:E19)</f>
        <v>14915</v>
      </c>
      <c r="F9" s="84">
        <f>SUM(F10:F19)</f>
        <v>16457</v>
      </c>
      <c r="G9" s="109">
        <f>F9/E9*100</f>
        <v>110.33858531679516</v>
      </c>
      <c r="H9" s="110">
        <f t="shared" ref="H9:H37" si="1">B9+E9</f>
        <v>89513</v>
      </c>
      <c r="I9" s="110"/>
      <c r="J9" s="110">
        <f t="shared" ref="J9:J34" si="2">C9+F9</f>
        <v>98113</v>
      </c>
      <c r="K9" s="109">
        <f t="shared" ref="K9:K18" si="3">J9/H9*100</f>
        <v>109.60754303844134</v>
      </c>
    </row>
    <row r="10" spans="1:15" s="10" customFormat="1" ht="20.25" customHeight="1">
      <c r="A10" s="111" t="s">
        <v>90</v>
      </c>
      <c r="B10" s="112">
        <v>59456</v>
      </c>
      <c r="C10" s="112">
        <v>66193</v>
      </c>
      <c r="D10" s="109">
        <f t="shared" si="0"/>
        <v>111.33106835306781</v>
      </c>
      <c r="E10" s="100">
        <v>5397</v>
      </c>
      <c r="F10" s="9">
        <v>5925</v>
      </c>
      <c r="G10" s="109">
        <f>F10/E10*100</f>
        <v>109.78321289605337</v>
      </c>
      <c r="H10" s="100">
        <f t="shared" si="1"/>
        <v>64853</v>
      </c>
      <c r="I10" s="100"/>
      <c r="J10" s="100">
        <f t="shared" si="2"/>
        <v>72118</v>
      </c>
      <c r="K10" s="109">
        <f t="shared" si="3"/>
        <v>111.20225741291844</v>
      </c>
    </row>
    <row r="11" spans="1:15" s="10" customFormat="1" ht="19.5" customHeight="1">
      <c r="A11" s="111" t="s">
        <v>95</v>
      </c>
      <c r="B11" s="112">
        <v>4799</v>
      </c>
      <c r="C11" s="112">
        <v>5714</v>
      </c>
      <c r="D11" s="109">
        <f t="shared" si="0"/>
        <v>119.06647218170451</v>
      </c>
      <c r="E11" s="100">
        <v>1219</v>
      </c>
      <c r="F11" s="9">
        <v>1452</v>
      </c>
      <c r="G11" s="109">
        <f>F11/E11*100</f>
        <v>119.11402789171453</v>
      </c>
      <c r="H11" s="100">
        <f t="shared" si="1"/>
        <v>6018</v>
      </c>
      <c r="I11" s="100"/>
      <c r="J11" s="100">
        <f t="shared" si="2"/>
        <v>7166</v>
      </c>
      <c r="K11" s="109">
        <f t="shared" si="3"/>
        <v>119.0761050182785</v>
      </c>
    </row>
    <row r="12" spans="1:15" s="10" customFormat="1" ht="49.5" customHeight="1">
      <c r="A12" s="52" t="s">
        <v>141</v>
      </c>
      <c r="B12" s="112">
        <v>0</v>
      </c>
      <c r="C12" s="112">
        <v>1876</v>
      </c>
      <c r="D12" s="109">
        <v>0</v>
      </c>
      <c r="E12" s="100">
        <v>0</v>
      </c>
      <c r="F12" s="9">
        <v>0</v>
      </c>
      <c r="G12" s="109">
        <v>0</v>
      </c>
      <c r="H12" s="100">
        <f t="shared" si="1"/>
        <v>0</v>
      </c>
      <c r="I12" s="100"/>
      <c r="J12" s="100">
        <f t="shared" si="2"/>
        <v>1876</v>
      </c>
      <c r="K12" s="109">
        <v>0</v>
      </c>
    </row>
    <row r="13" spans="1:15" s="10" customFormat="1" ht="51.75" customHeight="1">
      <c r="A13" s="111" t="s">
        <v>85</v>
      </c>
      <c r="B13" s="113">
        <v>1518</v>
      </c>
      <c r="C13" s="112">
        <v>9</v>
      </c>
      <c r="D13" s="109">
        <f t="shared" si="0"/>
        <v>0.59288537549407105</v>
      </c>
      <c r="E13" s="100">
        <v>0</v>
      </c>
      <c r="F13" s="9">
        <v>0</v>
      </c>
      <c r="G13" s="109">
        <v>0</v>
      </c>
      <c r="H13" s="100">
        <f t="shared" si="1"/>
        <v>1518</v>
      </c>
      <c r="I13" s="100"/>
      <c r="J13" s="100">
        <f t="shared" si="2"/>
        <v>9</v>
      </c>
      <c r="K13" s="109">
        <f t="shared" si="3"/>
        <v>0.59288537549407105</v>
      </c>
    </row>
    <row r="14" spans="1:15" s="10" customFormat="1" ht="33" customHeight="1">
      <c r="A14" s="111" t="s">
        <v>15</v>
      </c>
      <c r="B14" s="113">
        <v>6062</v>
      </c>
      <c r="C14" s="112">
        <v>5470</v>
      </c>
      <c r="D14" s="109">
        <f t="shared" si="0"/>
        <v>90.234246123391614</v>
      </c>
      <c r="E14" s="100">
        <v>3466</v>
      </c>
      <c r="F14" s="9">
        <v>4075</v>
      </c>
      <c r="G14" s="109">
        <f>F14/E14*100</f>
        <v>117.57068667051355</v>
      </c>
      <c r="H14" s="100">
        <f t="shared" si="1"/>
        <v>9528</v>
      </c>
      <c r="I14" s="100"/>
      <c r="J14" s="100">
        <f t="shared" si="2"/>
        <v>9545</v>
      </c>
      <c r="K14" s="109">
        <f t="shared" si="3"/>
        <v>100.17842149454239</v>
      </c>
      <c r="O14" s="10" t="s">
        <v>94</v>
      </c>
    </row>
    <row r="15" spans="1:15" s="10" customFormat="1" ht="52.5" customHeight="1">
      <c r="A15" s="111" t="s">
        <v>114</v>
      </c>
      <c r="B15" s="112">
        <v>1841</v>
      </c>
      <c r="C15" s="112">
        <v>1532</v>
      </c>
      <c r="D15" s="109">
        <f t="shared" si="0"/>
        <v>83.215643671917434</v>
      </c>
      <c r="E15" s="100">
        <v>0</v>
      </c>
      <c r="F15" s="9">
        <v>0</v>
      </c>
      <c r="G15" s="109">
        <v>0</v>
      </c>
      <c r="H15" s="100">
        <f t="shared" si="1"/>
        <v>1841</v>
      </c>
      <c r="I15" s="100"/>
      <c r="J15" s="100">
        <f t="shared" si="2"/>
        <v>1532</v>
      </c>
      <c r="K15" s="109">
        <f t="shared" si="3"/>
        <v>83.215643671917434</v>
      </c>
    </row>
    <row r="16" spans="1:15" s="8" customFormat="1" ht="35.25" customHeight="1">
      <c r="A16" s="111" t="s">
        <v>86</v>
      </c>
      <c r="B16" s="113">
        <v>0</v>
      </c>
      <c r="C16" s="112">
        <v>0</v>
      </c>
      <c r="D16" s="109">
        <v>0</v>
      </c>
      <c r="E16" s="100">
        <v>268</v>
      </c>
      <c r="F16" s="9">
        <v>446</v>
      </c>
      <c r="G16" s="109">
        <f>F16/E16*100</f>
        <v>166.41791044776119</v>
      </c>
      <c r="H16" s="100">
        <f t="shared" si="1"/>
        <v>268</v>
      </c>
      <c r="I16" s="100"/>
      <c r="J16" s="100">
        <f t="shared" si="2"/>
        <v>446</v>
      </c>
      <c r="K16" s="109">
        <f t="shared" si="3"/>
        <v>166.41791044776119</v>
      </c>
    </row>
    <row r="17" spans="1:15" s="8" customFormat="1" ht="20.25" customHeight="1">
      <c r="A17" s="111" t="s">
        <v>87</v>
      </c>
      <c r="B17" s="113">
        <v>0</v>
      </c>
      <c r="C17" s="112">
        <v>0</v>
      </c>
      <c r="D17" s="109">
        <v>0</v>
      </c>
      <c r="E17" s="100">
        <v>4565</v>
      </c>
      <c r="F17" s="9">
        <v>4559</v>
      </c>
      <c r="G17" s="109">
        <f>F17/E17*100</f>
        <v>99.86856516976998</v>
      </c>
      <c r="H17" s="100">
        <f t="shared" si="1"/>
        <v>4565</v>
      </c>
      <c r="I17" s="100"/>
      <c r="J17" s="100">
        <f t="shared" si="2"/>
        <v>4559</v>
      </c>
      <c r="K17" s="109">
        <f t="shared" si="3"/>
        <v>99.86856516976998</v>
      </c>
      <c r="L17" s="11"/>
      <c r="M17" s="11"/>
      <c r="N17" s="11"/>
      <c r="O17" s="11"/>
    </row>
    <row r="18" spans="1:15" s="8" customFormat="1" ht="16.5" customHeight="1">
      <c r="A18" s="111" t="s">
        <v>88</v>
      </c>
      <c r="B18" s="112">
        <v>922</v>
      </c>
      <c r="C18" s="112">
        <v>862</v>
      </c>
      <c r="D18" s="109">
        <f>C18/B18*100</f>
        <v>93.492407809110631</v>
      </c>
      <c r="E18" s="100">
        <v>0</v>
      </c>
      <c r="F18" s="9">
        <v>0</v>
      </c>
      <c r="G18" s="109">
        <v>0</v>
      </c>
      <c r="H18" s="100">
        <f t="shared" si="1"/>
        <v>922</v>
      </c>
      <c r="I18" s="100"/>
      <c r="J18" s="100">
        <f t="shared" si="2"/>
        <v>862</v>
      </c>
      <c r="K18" s="109">
        <f t="shared" si="3"/>
        <v>93.492407809110631</v>
      </c>
      <c r="L18" s="11"/>
      <c r="M18" s="11"/>
      <c r="N18" s="11"/>
      <c r="O18" s="11"/>
    </row>
    <row r="19" spans="1:15" s="8" customFormat="1" ht="84.75" hidden="1" customHeight="1">
      <c r="A19" s="111" t="s">
        <v>89</v>
      </c>
      <c r="B19" s="112"/>
      <c r="C19" s="15"/>
      <c r="D19" s="109">
        <v>0</v>
      </c>
      <c r="E19" s="100"/>
      <c r="F19" s="9"/>
      <c r="G19" s="109">
        <v>0</v>
      </c>
      <c r="H19" s="100">
        <f t="shared" si="1"/>
        <v>0</v>
      </c>
      <c r="I19" s="100"/>
      <c r="J19" s="100">
        <f t="shared" si="2"/>
        <v>0</v>
      </c>
      <c r="K19" s="109">
        <v>0</v>
      </c>
      <c r="L19" s="11"/>
      <c r="M19" s="11"/>
      <c r="N19" s="11"/>
      <c r="O19" s="11"/>
    </row>
    <row r="20" spans="1:15" s="13" customFormat="1" ht="31.5" customHeight="1">
      <c r="A20" s="107" t="s">
        <v>2</v>
      </c>
      <c r="B20" s="108">
        <f>SUM(B21:B33)</f>
        <v>4843</v>
      </c>
      <c r="C20" s="84">
        <f>SUM(C21:C33)</f>
        <v>14880</v>
      </c>
      <c r="D20" s="109">
        <f t="shared" ref="D20:D32" si="4">C20/B20*100</f>
        <v>307.24757381788146</v>
      </c>
      <c r="E20" s="108">
        <f>SUM(E21:E33)</f>
        <v>580</v>
      </c>
      <c r="F20" s="84">
        <f>SUM(F21:F33)</f>
        <v>895</v>
      </c>
      <c r="G20" s="109">
        <f>F20/E20*100</f>
        <v>154.31034482758622</v>
      </c>
      <c r="H20" s="110">
        <f t="shared" si="1"/>
        <v>5423</v>
      </c>
      <c r="I20" s="110"/>
      <c r="J20" s="110">
        <f t="shared" si="2"/>
        <v>15775</v>
      </c>
      <c r="K20" s="109">
        <f>J20/H20*100</f>
        <v>290.89065093121889</v>
      </c>
      <c r="L20" s="12"/>
      <c r="M20" s="12"/>
      <c r="N20" s="12"/>
      <c r="O20" s="12"/>
    </row>
    <row r="21" spans="1:15" s="8" customFormat="1" ht="17.25" customHeight="1">
      <c r="A21" s="114" t="s">
        <v>16</v>
      </c>
      <c r="B21" s="112">
        <v>1936</v>
      </c>
      <c r="C21" s="112">
        <v>11078</v>
      </c>
      <c r="D21" s="109">
        <f t="shared" si="4"/>
        <v>572.21074380165294</v>
      </c>
      <c r="E21" s="100">
        <v>326</v>
      </c>
      <c r="F21" s="9">
        <v>439</v>
      </c>
      <c r="G21" s="109">
        <f>F21/E21*100</f>
        <v>134.66257668711657</v>
      </c>
      <c r="H21" s="100">
        <f t="shared" si="1"/>
        <v>2262</v>
      </c>
      <c r="I21" s="100"/>
      <c r="J21" s="100">
        <f t="shared" si="2"/>
        <v>11517</v>
      </c>
      <c r="K21" s="109">
        <f>J21/H21*100</f>
        <v>509.15119363395229</v>
      </c>
    </row>
    <row r="22" spans="1:15" s="8" customFormat="1" ht="21.75" customHeight="1">
      <c r="A22" s="114" t="s">
        <v>42</v>
      </c>
      <c r="B22" s="112">
        <v>328</v>
      </c>
      <c r="C22" s="112">
        <v>710</v>
      </c>
      <c r="D22" s="109">
        <f t="shared" si="4"/>
        <v>216.46341463414635</v>
      </c>
      <c r="E22" s="100">
        <v>193</v>
      </c>
      <c r="F22" s="9">
        <v>335</v>
      </c>
      <c r="G22" s="109">
        <f>F22/E22*100</f>
        <v>173.57512953367876</v>
      </c>
      <c r="H22" s="100">
        <f t="shared" si="1"/>
        <v>521</v>
      </c>
      <c r="I22" s="100"/>
      <c r="J22" s="100">
        <f t="shared" si="2"/>
        <v>1045</v>
      </c>
      <c r="K22" s="109">
        <f>J22/H22*100</f>
        <v>200.57581573896351</v>
      </c>
    </row>
    <row r="23" spans="1:15" s="8" customFormat="1" ht="34.5" customHeight="1">
      <c r="A23" s="114" t="s">
        <v>14</v>
      </c>
      <c r="B23" s="112">
        <v>0</v>
      </c>
      <c r="C23" s="112">
        <v>0</v>
      </c>
      <c r="D23" s="109">
        <v>0</v>
      </c>
      <c r="E23" s="100">
        <v>0</v>
      </c>
      <c r="F23" s="9">
        <v>0</v>
      </c>
      <c r="G23" s="109">
        <v>0</v>
      </c>
      <c r="H23" s="100">
        <f t="shared" si="1"/>
        <v>0</v>
      </c>
      <c r="I23" s="100"/>
      <c r="J23" s="100">
        <f t="shared" si="2"/>
        <v>0</v>
      </c>
      <c r="K23" s="109">
        <v>0</v>
      </c>
    </row>
    <row r="24" spans="1:15" s="8" customFormat="1" ht="34.5" customHeight="1">
      <c r="A24" s="114" t="s">
        <v>22</v>
      </c>
      <c r="B24" s="112">
        <v>64</v>
      </c>
      <c r="C24" s="112">
        <v>520</v>
      </c>
      <c r="D24" s="109">
        <f t="shared" si="4"/>
        <v>812.5</v>
      </c>
      <c r="E24" s="100">
        <v>0</v>
      </c>
      <c r="F24" s="9">
        <v>0</v>
      </c>
      <c r="G24" s="109">
        <v>0</v>
      </c>
      <c r="H24" s="100">
        <f t="shared" si="1"/>
        <v>64</v>
      </c>
      <c r="I24" s="100"/>
      <c r="J24" s="100">
        <f t="shared" si="2"/>
        <v>520</v>
      </c>
      <c r="K24" s="109">
        <f t="shared" ref="K24:K29" si="5">J24/H24*100</f>
        <v>812.5</v>
      </c>
    </row>
    <row r="25" spans="1:15" s="8" customFormat="1" ht="21.75" customHeight="1">
      <c r="A25" s="114" t="s">
        <v>102</v>
      </c>
      <c r="B25" s="112">
        <v>42</v>
      </c>
      <c r="C25" s="112">
        <v>18</v>
      </c>
      <c r="D25" s="109">
        <v>0</v>
      </c>
      <c r="E25" s="100">
        <v>46</v>
      </c>
      <c r="F25" s="9">
        <v>47</v>
      </c>
      <c r="G25" s="109">
        <f>F25/E25*100</f>
        <v>102.17391304347827</v>
      </c>
      <c r="H25" s="100">
        <f t="shared" si="1"/>
        <v>88</v>
      </c>
      <c r="I25" s="100"/>
      <c r="J25" s="100">
        <f t="shared" si="2"/>
        <v>65</v>
      </c>
      <c r="K25" s="109">
        <f t="shared" si="5"/>
        <v>73.86363636363636</v>
      </c>
    </row>
    <row r="26" spans="1:15" s="8" customFormat="1" ht="36" customHeight="1">
      <c r="A26" s="114" t="s">
        <v>52</v>
      </c>
      <c r="B26" s="112">
        <v>2092</v>
      </c>
      <c r="C26" s="112">
        <v>2368</v>
      </c>
      <c r="D26" s="109">
        <f t="shared" si="4"/>
        <v>113.19311663479922</v>
      </c>
      <c r="E26" s="100">
        <v>0</v>
      </c>
      <c r="F26" s="9">
        <v>0</v>
      </c>
      <c r="G26" s="109">
        <v>0</v>
      </c>
      <c r="H26" s="100">
        <f t="shared" si="1"/>
        <v>2092</v>
      </c>
      <c r="I26" s="100"/>
      <c r="J26" s="100">
        <f t="shared" si="2"/>
        <v>2368</v>
      </c>
      <c r="K26" s="109">
        <f t="shared" si="5"/>
        <v>113.19311663479922</v>
      </c>
    </row>
    <row r="27" spans="1:15" s="8" customFormat="1" ht="18" customHeight="1">
      <c r="A27" s="114" t="s">
        <v>18</v>
      </c>
      <c r="B27" s="112">
        <v>18</v>
      </c>
      <c r="C27" s="112">
        <v>0</v>
      </c>
      <c r="D27" s="109">
        <v>0</v>
      </c>
      <c r="E27" s="100">
        <v>0</v>
      </c>
      <c r="F27" s="9">
        <v>0</v>
      </c>
      <c r="G27" s="109">
        <v>0</v>
      </c>
      <c r="H27" s="100">
        <f t="shared" si="1"/>
        <v>18</v>
      </c>
      <c r="I27" s="100"/>
      <c r="J27" s="100">
        <f t="shared" si="2"/>
        <v>0</v>
      </c>
      <c r="K27" s="109">
        <v>0</v>
      </c>
    </row>
    <row r="28" spans="1:15" s="8" customFormat="1" ht="17.25" customHeight="1">
      <c r="A28" s="114" t="s">
        <v>5</v>
      </c>
      <c r="B28" s="112">
        <v>207</v>
      </c>
      <c r="C28" s="112">
        <v>90</v>
      </c>
      <c r="D28" s="109">
        <f t="shared" si="4"/>
        <v>43.478260869565219</v>
      </c>
      <c r="E28" s="100">
        <v>14</v>
      </c>
      <c r="F28" s="9">
        <v>51</v>
      </c>
      <c r="G28" s="109">
        <v>0</v>
      </c>
      <c r="H28" s="100">
        <f t="shared" si="1"/>
        <v>221</v>
      </c>
      <c r="I28" s="100"/>
      <c r="J28" s="100">
        <f t="shared" si="2"/>
        <v>141</v>
      </c>
      <c r="K28" s="109">
        <f t="shared" si="5"/>
        <v>63.800904977375559</v>
      </c>
    </row>
    <row r="29" spans="1:15" s="8" customFormat="1" ht="33" customHeight="1">
      <c r="A29" s="114" t="s">
        <v>17</v>
      </c>
      <c r="B29" s="112">
        <v>140</v>
      </c>
      <c r="C29" s="112">
        <v>91</v>
      </c>
      <c r="D29" s="109">
        <f t="shared" si="4"/>
        <v>65</v>
      </c>
      <c r="E29" s="100">
        <v>1</v>
      </c>
      <c r="F29" s="9">
        <v>15</v>
      </c>
      <c r="G29" s="109">
        <v>0</v>
      </c>
      <c r="H29" s="100">
        <f t="shared" si="1"/>
        <v>141</v>
      </c>
      <c r="I29" s="100"/>
      <c r="J29" s="100">
        <f t="shared" si="2"/>
        <v>106</v>
      </c>
      <c r="K29" s="109">
        <f t="shared" si="5"/>
        <v>75.177304964539005</v>
      </c>
    </row>
    <row r="30" spans="1:15" s="8" customFormat="1" ht="20.25" hidden="1" customHeight="1">
      <c r="A30" s="114" t="s">
        <v>36</v>
      </c>
      <c r="B30" s="112">
        <v>0</v>
      </c>
      <c r="C30" s="15">
        <v>0</v>
      </c>
      <c r="D30" s="109">
        <v>0</v>
      </c>
      <c r="E30" s="100">
        <v>0</v>
      </c>
      <c r="F30" s="9">
        <v>0</v>
      </c>
      <c r="G30" s="109">
        <v>0</v>
      </c>
      <c r="H30" s="100">
        <f t="shared" si="1"/>
        <v>0</v>
      </c>
      <c r="I30" s="100"/>
      <c r="J30" s="100">
        <f t="shared" si="2"/>
        <v>0</v>
      </c>
      <c r="K30" s="109">
        <v>0</v>
      </c>
    </row>
    <row r="31" spans="1:15" s="8" customFormat="1" ht="24" customHeight="1">
      <c r="A31" s="114" t="s">
        <v>78</v>
      </c>
      <c r="B31" s="112">
        <v>16</v>
      </c>
      <c r="C31" s="15">
        <v>5</v>
      </c>
      <c r="D31" s="109">
        <v>0</v>
      </c>
      <c r="E31" s="100">
        <v>0</v>
      </c>
      <c r="F31" s="9">
        <v>8</v>
      </c>
      <c r="G31" s="109">
        <v>0</v>
      </c>
      <c r="H31" s="100">
        <f t="shared" si="1"/>
        <v>16</v>
      </c>
      <c r="I31" s="100"/>
      <c r="J31" s="100">
        <f t="shared" si="2"/>
        <v>13</v>
      </c>
      <c r="K31" s="109">
        <v>0</v>
      </c>
    </row>
    <row r="32" spans="1:15" s="8" customFormat="1" ht="27.75" hidden="1" customHeight="1">
      <c r="A32" s="114" t="s">
        <v>82</v>
      </c>
      <c r="B32" s="112"/>
      <c r="C32" s="15"/>
      <c r="D32" s="109" t="e">
        <f t="shared" si="4"/>
        <v>#DIV/0!</v>
      </c>
      <c r="E32" s="100"/>
      <c r="F32" s="9"/>
      <c r="G32" s="109" t="e">
        <f>F32/E32*100</f>
        <v>#DIV/0!</v>
      </c>
      <c r="H32" s="100">
        <f t="shared" si="1"/>
        <v>0</v>
      </c>
      <c r="I32" s="100"/>
      <c r="J32" s="100">
        <f t="shared" si="2"/>
        <v>0</v>
      </c>
      <c r="K32" s="109" t="e">
        <f>J32/H32*100</f>
        <v>#DIV/0!</v>
      </c>
    </row>
    <row r="33" spans="1:13" s="8" customFormat="1" ht="22.5" customHeight="1">
      <c r="A33" s="114" t="s">
        <v>36</v>
      </c>
      <c r="B33" s="112">
        <v>0</v>
      </c>
      <c r="C33" s="15">
        <v>0</v>
      </c>
      <c r="D33" s="109">
        <v>0</v>
      </c>
      <c r="E33" s="100">
        <v>0</v>
      </c>
      <c r="F33" s="9">
        <v>0</v>
      </c>
      <c r="G33" s="109">
        <v>0</v>
      </c>
      <c r="H33" s="100">
        <f t="shared" si="1"/>
        <v>0</v>
      </c>
      <c r="I33" s="100"/>
      <c r="J33" s="100">
        <f t="shared" si="2"/>
        <v>0</v>
      </c>
      <c r="K33" s="109">
        <v>0</v>
      </c>
    </row>
    <row r="34" spans="1:13" s="13" customFormat="1" ht="32.25" customHeight="1">
      <c r="A34" s="115" t="s">
        <v>19</v>
      </c>
      <c r="B34" s="108">
        <f>B20+B9</f>
        <v>79441</v>
      </c>
      <c r="C34" s="84">
        <f>C20+C9</f>
        <v>96536</v>
      </c>
      <c r="D34" s="109">
        <f>C34/B34*100</f>
        <v>121.5191148147682</v>
      </c>
      <c r="E34" s="108">
        <f>E20+E9</f>
        <v>15495</v>
      </c>
      <c r="F34" s="84">
        <f>F20+F9</f>
        <v>17352</v>
      </c>
      <c r="G34" s="109">
        <f>F34/E34*100</f>
        <v>111.98451113262342</v>
      </c>
      <c r="H34" s="110">
        <f t="shared" si="1"/>
        <v>94936</v>
      </c>
      <c r="I34" s="110"/>
      <c r="J34" s="110">
        <f t="shared" si="2"/>
        <v>113888</v>
      </c>
      <c r="K34" s="109">
        <f>J34/H34*100</f>
        <v>119.96292238982052</v>
      </c>
    </row>
    <row r="35" spans="1:13" s="13" customFormat="1" ht="33" customHeight="1">
      <c r="A35" s="114" t="s">
        <v>99</v>
      </c>
      <c r="B35" s="116">
        <v>12</v>
      </c>
      <c r="C35" s="116">
        <v>0</v>
      </c>
      <c r="D35" s="109">
        <v>0</v>
      </c>
      <c r="E35" s="116">
        <v>0</v>
      </c>
      <c r="F35" s="116">
        <v>513</v>
      </c>
      <c r="G35" s="109">
        <v>0</v>
      </c>
      <c r="H35" s="117">
        <f t="shared" si="1"/>
        <v>12</v>
      </c>
      <c r="I35" s="117"/>
      <c r="J35" s="117">
        <f>F35+C35</f>
        <v>513</v>
      </c>
      <c r="K35" s="109">
        <v>0</v>
      </c>
    </row>
    <row r="36" spans="1:13" s="8" customFormat="1" ht="69.75" customHeight="1">
      <c r="A36" s="114" t="s">
        <v>136</v>
      </c>
      <c r="B36" s="118">
        <v>108489</v>
      </c>
      <c r="C36" s="118">
        <v>129830</v>
      </c>
      <c r="D36" s="109">
        <f t="shared" ref="D36:D48" si="6">C36/B36*100</f>
        <v>119.67111873093124</v>
      </c>
      <c r="E36" s="119">
        <v>0</v>
      </c>
      <c r="F36" s="119">
        <v>0</v>
      </c>
      <c r="G36" s="109">
        <v>0</v>
      </c>
      <c r="H36" s="117">
        <f t="shared" si="1"/>
        <v>108489</v>
      </c>
      <c r="I36" s="117"/>
      <c r="J36" s="117">
        <f>C36+F36</f>
        <v>129830</v>
      </c>
      <c r="K36" s="109">
        <f>J36/H36*100</f>
        <v>119.67111873093124</v>
      </c>
    </row>
    <row r="37" spans="1:13" s="8" customFormat="1" ht="84.75" customHeight="1">
      <c r="A37" s="114" t="s">
        <v>137</v>
      </c>
      <c r="B37" s="118">
        <v>0</v>
      </c>
      <c r="C37" s="118">
        <v>3268</v>
      </c>
      <c r="D37" s="109" t="e">
        <f t="shared" si="6"/>
        <v>#DIV/0!</v>
      </c>
      <c r="E37" s="119">
        <v>0</v>
      </c>
      <c r="F37" s="119">
        <v>0</v>
      </c>
      <c r="G37" s="109">
        <v>0</v>
      </c>
      <c r="H37" s="117">
        <f t="shared" si="1"/>
        <v>0</v>
      </c>
      <c r="I37" s="117"/>
      <c r="J37" s="117">
        <f>C37+F37</f>
        <v>3268</v>
      </c>
      <c r="K37" s="109">
        <v>0</v>
      </c>
    </row>
    <row r="38" spans="1:13" s="8" customFormat="1" ht="85.5" hidden="1" customHeight="1">
      <c r="A38" s="114" t="s">
        <v>166</v>
      </c>
      <c r="B38" s="113">
        <v>0</v>
      </c>
      <c r="C38" s="113">
        <v>0</v>
      </c>
      <c r="D38" s="109" t="e">
        <f t="shared" si="6"/>
        <v>#DIV/0!</v>
      </c>
      <c r="E38" s="100"/>
      <c r="F38" s="100"/>
      <c r="G38" s="109" t="e">
        <f>F38/E38*100</f>
        <v>#DIV/0!</v>
      </c>
      <c r="H38" s="120">
        <f>E38</f>
        <v>0</v>
      </c>
      <c r="I38" s="120"/>
      <c r="J38" s="120">
        <f>F38</f>
        <v>0</v>
      </c>
      <c r="K38" s="109" t="e">
        <f t="shared" ref="K38:K48" si="7">J38/H38*100</f>
        <v>#DIV/0!</v>
      </c>
    </row>
    <row r="39" spans="1:13" s="8" customFormat="1" ht="75.75" customHeight="1">
      <c r="A39" s="114" t="s">
        <v>138</v>
      </c>
      <c r="B39" s="100">
        <v>0</v>
      </c>
      <c r="C39" s="100">
        <v>0</v>
      </c>
      <c r="D39" s="109" t="e">
        <f t="shared" si="6"/>
        <v>#DIV/0!</v>
      </c>
      <c r="E39" s="100">
        <v>10636</v>
      </c>
      <c r="F39" s="100">
        <v>10636</v>
      </c>
      <c r="G39" s="109">
        <v>0</v>
      </c>
      <c r="H39" s="120">
        <f>E39</f>
        <v>10636</v>
      </c>
      <c r="I39" s="120"/>
      <c r="J39" s="120">
        <f>F39</f>
        <v>10636</v>
      </c>
      <c r="K39" s="109">
        <v>0</v>
      </c>
      <c r="M39" s="20"/>
    </row>
    <row r="40" spans="1:13" s="8" customFormat="1" ht="72.75" customHeight="1">
      <c r="A40" s="114" t="s">
        <v>139</v>
      </c>
      <c r="B40" s="100">
        <v>0</v>
      </c>
      <c r="C40" s="100">
        <v>0</v>
      </c>
      <c r="D40" s="109" t="e">
        <f t="shared" si="6"/>
        <v>#DIV/0!</v>
      </c>
      <c r="E40" s="100">
        <v>360</v>
      </c>
      <c r="F40" s="100">
        <v>3114</v>
      </c>
      <c r="G40" s="109">
        <v>0</v>
      </c>
      <c r="H40" s="120">
        <f>E40</f>
        <v>360</v>
      </c>
      <c r="I40" s="120"/>
      <c r="J40" s="120">
        <f>F40</f>
        <v>3114</v>
      </c>
      <c r="K40" s="109">
        <v>0</v>
      </c>
      <c r="M40" s="20"/>
    </row>
    <row r="41" spans="1:13" s="8" customFormat="1" ht="72" customHeight="1">
      <c r="A41" s="114" t="s">
        <v>122</v>
      </c>
      <c r="B41" s="100">
        <v>15425</v>
      </c>
      <c r="C41" s="100">
        <v>189875</v>
      </c>
      <c r="D41" s="109">
        <f t="shared" si="6"/>
        <v>1230.9562398703404</v>
      </c>
      <c r="E41" s="100">
        <v>200</v>
      </c>
      <c r="F41" s="100">
        <v>27364</v>
      </c>
      <c r="G41" s="109">
        <v>0</v>
      </c>
      <c r="H41" s="120">
        <f t="shared" ref="H41:H47" si="8">B41+E41</f>
        <v>15625</v>
      </c>
      <c r="I41" s="120"/>
      <c r="J41" s="120">
        <f t="shared" ref="J41:J47" si="9">C41+F41</f>
        <v>217239</v>
      </c>
      <c r="K41" s="109">
        <f t="shared" si="7"/>
        <v>1390.3296</v>
      </c>
    </row>
    <row r="42" spans="1:13" s="8" customFormat="1" ht="69.75" customHeight="1">
      <c r="A42" s="114" t="s">
        <v>133</v>
      </c>
      <c r="B42" s="112">
        <v>0</v>
      </c>
      <c r="C42" s="112">
        <v>0</v>
      </c>
      <c r="D42" s="109" t="e">
        <f t="shared" si="6"/>
        <v>#DIV/0!</v>
      </c>
      <c r="E42" s="100">
        <v>0</v>
      </c>
      <c r="F42" s="100">
        <v>6</v>
      </c>
      <c r="G42" s="109" t="e">
        <f t="shared" ref="G42:G48" si="10">F42/E42*100</f>
        <v>#DIV/0!</v>
      </c>
      <c r="H42" s="120">
        <f t="shared" si="8"/>
        <v>0</v>
      </c>
      <c r="I42" s="120"/>
      <c r="J42" s="120">
        <f t="shared" si="9"/>
        <v>6</v>
      </c>
      <c r="K42" s="109" t="e">
        <f t="shared" si="7"/>
        <v>#DIV/0!</v>
      </c>
      <c r="L42" s="20"/>
    </row>
    <row r="43" spans="1:13" s="8" customFormat="1" ht="50.25" customHeight="1">
      <c r="A43" s="114" t="s">
        <v>120</v>
      </c>
      <c r="B43" s="112">
        <v>0</v>
      </c>
      <c r="C43" s="112">
        <v>0</v>
      </c>
      <c r="D43" s="109" t="e">
        <f t="shared" si="6"/>
        <v>#DIV/0!</v>
      </c>
      <c r="E43" s="100">
        <v>572</v>
      </c>
      <c r="F43" s="100">
        <v>347</v>
      </c>
      <c r="G43" s="109">
        <f t="shared" si="10"/>
        <v>60.664335664335667</v>
      </c>
      <c r="H43" s="120">
        <f t="shared" si="8"/>
        <v>572</v>
      </c>
      <c r="I43" s="120"/>
      <c r="J43" s="120">
        <f t="shared" si="9"/>
        <v>347</v>
      </c>
      <c r="K43" s="109">
        <f t="shared" si="7"/>
        <v>60.664335664335667</v>
      </c>
    </row>
    <row r="44" spans="1:13" s="8" customFormat="1" ht="71.25" customHeight="1">
      <c r="A44" s="114" t="s">
        <v>121</v>
      </c>
      <c r="B44" s="112">
        <v>195698</v>
      </c>
      <c r="C44" s="112">
        <v>217287</v>
      </c>
      <c r="D44" s="109">
        <f t="shared" si="6"/>
        <v>111.03179388649858</v>
      </c>
      <c r="E44" s="100">
        <v>0</v>
      </c>
      <c r="F44" s="100">
        <v>0</v>
      </c>
      <c r="G44" s="109" t="e">
        <f t="shared" si="10"/>
        <v>#DIV/0!</v>
      </c>
      <c r="H44" s="120">
        <f t="shared" si="8"/>
        <v>195698</v>
      </c>
      <c r="I44" s="120"/>
      <c r="J44" s="120">
        <f t="shared" si="9"/>
        <v>217287</v>
      </c>
      <c r="K44" s="109">
        <f t="shared" si="7"/>
        <v>111.03179388649858</v>
      </c>
    </row>
    <row r="45" spans="1:13" s="8" customFormat="1" ht="136.5" customHeight="1">
      <c r="A45" s="114" t="s">
        <v>127</v>
      </c>
      <c r="B45" s="112">
        <v>2463</v>
      </c>
      <c r="C45" s="112">
        <v>2368</v>
      </c>
      <c r="D45" s="109">
        <f t="shared" si="6"/>
        <v>96.14291514413317</v>
      </c>
      <c r="E45" s="100">
        <v>0</v>
      </c>
      <c r="F45" s="100">
        <v>0</v>
      </c>
      <c r="G45" s="109" t="e">
        <f t="shared" si="10"/>
        <v>#DIV/0!</v>
      </c>
      <c r="H45" s="120">
        <f t="shared" si="8"/>
        <v>2463</v>
      </c>
      <c r="I45" s="120"/>
      <c r="J45" s="120">
        <f t="shared" si="9"/>
        <v>2368</v>
      </c>
      <c r="K45" s="109">
        <f t="shared" si="7"/>
        <v>96.14291514413317</v>
      </c>
    </row>
    <row r="46" spans="1:13" s="8" customFormat="1" ht="69.75" customHeight="1">
      <c r="A46" s="114" t="s">
        <v>128</v>
      </c>
      <c r="B46" s="112">
        <v>0</v>
      </c>
      <c r="C46" s="112">
        <v>6978</v>
      </c>
      <c r="D46" s="202" t="e">
        <f t="shared" si="6"/>
        <v>#DIV/0!</v>
      </c>
      <c r="E46" s="112">
        <v>1983</v>
      </c>
      <c r="F46" s="112">
        <v>6797</v>
      </c>
      <c r="G46" s="109">
        <f t="shared" si="10"/>
        <v>342.76348966212811</v>
      </c>
      <c r="H46" s="120">
        <f t="shared" si="8"/>
        <v>1983</v>
      </c>
      <c r="I46" s="123"/>
      <c r="J46" s="120">
        <f t="shared" si="9"/>
        <v>13775</v>
      </c>
      <c r="K46" s="109">
        <f t="shared" si="7"/>
        <v>694.65456379223406</v>
      </c>
    </row>
    <row r="47" spans="1:13" s="8" customFormat="1" ht="89.25" customHeight="1">
      <c r="A47" s="201" t="s">
        <v>129</v>
      </c>
      <c r="B47" s="203">
        <v>-21</v>
      </c>
      <c r="C47" s="203">
        <v>-46</v>
      </c>
      <c r="D47" s="203">
        <f t="shared" si="6"/>
        <v>219.04761904761907</v>
      </c>
      <c r="E47" s="125">
        <v>0</v>
      </c>
      <c r="F47" s="125">
        <v>0</v>
      </c>
      <c r="G47" s="109" t="e">
        <f t="shared" si="10"/>
        <v>#DIV/0!</v>
      </c>
      <c r="H47" s="120">
        <f t="shared" si="8"/>
        <v>-21</v>
      </c>
      <c r="I47" s="125"/>
      <c r="J47" s="120">
        <f t="shared" si="9"/>
        <v>-46</v>
      </c>
      <c r="K47" s="109">
        <f t="shared" si="7"/>
        <v>219.04761904761907</v>
      </c>
      <c r="L47" s="46"/>
    </row>
    <row r="48" spans="1:13" s="8" customFormat="1" ht="20.25" customHeight="1">
      <c r="A48" s="165" t="s">
        <v>3</v>
      </c>
      <c r="B48" s="120">
        <f>B35+B36+B37+B38+B39+B40+B41+B42+B43+B44+B45+B46+B47+B34</f>
        <v>401507</v>
      </c>
      <c r="C48" s="120">
        <f>C35+C36+C37+C38+C39+C40+C41+C42+C43+C44+C45+C46+C47+C34</f>
        <v>646096</v>
      </c>
      <c r="D48" s="120">
        <f t="shared" si="6"/>
        <v>160.91774240548733</v>
      </c>
      <c r="E48" s="120">
        <f>E35+E36+E37+E38+E39+E40+E41+E42+E43+E44+E45+E46+E47+E34</f>
        <v>29246</v>
      </c>
      <c r="F48" s="120">
        <f>F35+F36+F37+F38+F39+F40+F41+F42+F43+F44+F45+F46+F47+F34</f>
        <v>66129</v>
      </c>
      <c r="G48" s="109">
        <f t="shared" si="10"/>
        <v>226.11297271421731</v>
      </c>
      <c r="H48" s="120">
        <f>(B48+E48)-(B45+E37+E39+E40+E41+E42+E43+E46+E47)</f>
        <v>414539</v>
      </c>
      <c r="I48" s="120">
        <f>(C48+F48)-(C45+F37+F39+F40+F41+F42+F43+F46+F47)</f>
        <v>661593</v>
      </c>
      <c r="J48" s="120">
        <f>(C48+F48)-(C45+F37+F39+F40+F41+F42+F46)</f>
        <v>661940</v>
      </c>
      <c r="K48" s="109">
        <f t="shared" si="7"/>
        <v>159.68099503303671</v>
      </c>
      <c r="L48" s="46"/>
    </row>
    <row r="49" spans="1:12" s="8" customFormat="1" ht="24" customHeight="1" thickBot="1">
      <c r="A49" s="299" t="s">
        <v>79</v>
      </c>
      <c r="B49" s="300"/>
      <c r="C49" s="300"/>
      <c r="D49" s="300"/>
      <c r="E49" s="300"/>
      <c r="F49" s="300"/>
      <c r="G49" s="300"/>
      <c r="H49" s="300"/>
      <c r="I49" s="300"/>
      <c r="J49" s="300"/>
      <c r="K49" s="301"/>
    </row>
    <row r="50" spans="1:12" s="8" customFormat="1" ht="19.5" customHeight="1">
      <c r="A50" s="293" t="s">
        <v>35</v>
      </c>
      <c r="B50" s="294" t="s">
        <v>23</v>
      </c>
      <c r="C50" s="294"/>
      <c r="D50" s="294"/>
      <c r="E50" s="295" t="s">
        <v>38</v>
      </c>
      <c r="F50" s="296"/>
      <c r="G50" s="297"/>
      <c r="H50" s="298" t="s">
        <v>74</v>
      </c>
      <c r="I50" s="298"/>
      <c r="J50" s="298"/>
      <c r="K50" s="298"/>
    </row>
    <row r="51" spans="1:12" s="8" customFormat="1" ht="69" customHeight="1">
      <c r="A51" s="278"/>
      <c r="B51" s="105" t="s">
        <v>170</v>
      </c>
      <c r="C51" s="105" t="s">
        <v>167</v>
      </c>
      <c r="D51" s="106" t="s">
        <v>53</v>
      </c>
      <c r="E51" s="105" t="s">
        <v>168</v>
      </c>
      <c r="F51" s="105" t="s">
        <v>167</v>
      </c>
      <c r="G51" s="106" t="s">
        <v>53</v>
      </c>
      <c r="H51" s="105" t="s">
        <v>170</v>
      </c>
      <c r="I51" s="105" t="s">
        <v>161</v>
      </c>
      <c r="J51" s="105" t="s">
        <v>167</v>
      </c>
      <c r="K51" s="106" t="s">
        <v>53</v>
      </c>
    </row>
    <row r="52" spans="1:12" s="8" customFormat="1" ht="33.75" customHeight="1">
      <c r="A52" s="127" t="s">
        <v>46</v>
      </c>
      <c r="B52" s="128">
        <f>SUM(B53:B59)</f>
        <v>12393</v>
      </c>
      <c r="C52" s="128">
        <f>SUM(C53:C59)</f>
        <v>22692</v>
      </c>
      <c r="D52" s="109">
        <f t="shared" ref="D52:D83" si="11">IF(B52=0,  "0 ", C52/B52*100)</f>
        <v>183.10336480271121</v>
      </c>
      <c r="E52" s="128">
        <f>SUM(E53:E59)</f>
        <v>8004</v>
      </c>
      <c r="F52" s="128">
        <f>SUM(F53:F59)</f>
        <v>14033</v>
      </c>
      <c r="G52" s="109">
        <f t="shared" ref="G52:G83" si="12">IF(E52=0,  "0 ", F52/E52*100)</f>
        <v>175.32483758120941</v>
      </c>
      <c r="H52" s="128">
        <f>SUM(H53:H59)</f>
        <v>20361</v>
      </c>
      <c r="I52" s="128">
        <f>SUM(I53:I59)</f>
        <v>130</v>
      </c>
      <c r="J52" s="128">
        <f>SUM(J53:J59)</f>
        <v>36595</v>
      </c>
      <c r="K52" s="109">
        <f t="shared" ref="K52:K83" si="13">IF(H52=0,  "0 ", J52/H52*100)</f>
        <v>179.73085801286774</v>
      </c>
    </row>
    <row r="53" spans="1:12" s="8" customFormat="1" ht="76.5" customHeight="1">
      <c r="A53" s="97" t="s">
        <v>54</v>
      </c>
      <c r="B53" s="129">
        <v>325</v>
      </c>
      <c r="C53" s="129">
        <v>1032</v>
      </c>
      <c r="D53" s="109">
        <f t="shared" si="11"/>
        <v>317.53846153846155</v>
      </c>
      <c r="E53" s="129">
        <v>0</v>
      </c>
      <c r="F53" s="129">
        <v>0</v>
      </c>
      <c r="G53" s="109" t="str">
        <f t="shared" si="12"/>
        <v xml:space="preserve">0 </v>
      </c>
      <c r="H53" s="99">
        <f>B53+E53</f>
        <v>325</v>
      </c>
      <c r="I53" s="99"/>
      <c r="J53" s="100">
        <f>C53+F53</f>
        <v>1032</v>
      </c>
      <c r="K53" s="109">
        <f t="shared" si="13"/>
        <v>317.53846153846155</v>
      </c>
    </row>
    <row r="54" spans="1:12" s="8" customFormat="1" ht="103.5" customHeight="1">
      <c r="A54" s="97" t="s">
        <v>55</v>
      </c>
      <c r="B54" s="98">
        <v>604</v>
      </c>
      <c r="C54" s="98">
        <v>940</v>
      </c>
      <c r="D54" s="109">
        <f t="shared" si="11"/>
        <v>155.62913907284766</v>
      </c>
      <c r="E54" s="98">
        <v>19</v>
      </c>
      <c r="F54" s="99">
        <v>20</v>
      </c>
      <c r="G54" s="109">
        <f t="shared" si="12"/>
        <v>105.26315789473684</v>
      </c>
      <c r="H54" s="99">
        <v>604</v>
      </c>
      <c r="I54" s="99">
        <v>20</v>
      </c>
      <c r="J54" s="100">
        <f>C54+F54-I54</f>
        <v>940</v>
      </c>
      <c r="K54" s="109">
        <f t="shared" si="13"/>
        <v>155.62913907284766</v>
      </c>
    </row>
    <row r="55" spans="1:12" s="10" customFormat="1" ht="136.5" customHeight="1">
      <c r="A55" s="97" t="s">
        <v>56</v>
      </c>
      <c r="B55" s="98">
        <v>9704</v>
      </c>
      <c r="C55" s="98">
        <v>17232</v>
      </c>
      <c r="D55" s="109">
        <f t="shared" si="11"/>
        <v>177.57625721352019</v>
      </c>
      <c r="E55" s="98">
        <v>7581</v>
      </c>
      <c r="F55" s="99">
        <v>13535</v>
      </c>
      <c r="G55" s="109">
        <f t="shared" si="12"/>
        <v>178.53845139163698</v>
      </c>
      <c r="H55" s="99">
        <v>17268</v>
      </c>
      <c r="I55" s="99">
        <v>10</v>
      </c>
      <c r="J55" s="100">
        <f>C55+F55-I55</f>
        <v>30757</v>
      </c>
      <c r="K55" s="109">
        <f t="shared" si="13"/>
        <v>178.11558952976605</v>
      </c>
      <c r="L55" s="46"/>
    </row>
    <row r="56" spans="1:12" s="10" customFormat="1" ht="28.5" customHeight="1">
      <c r="A56" s="97" t="s">
        <v>92</v>
      </c>
      <c r="B56" s="98">
        <v>0</v>
      </c>
      <c r="C56" s="98">
        <v>0</v>
      </c>
      <c r="D56" s="109" t="str">
        <f t="shared" si="11"/>
        <v xml:space="preserve">0 </v>
      </c>
      <c r="E56" s="98">
        <v>0</v>
      </c>
      <c r="F56" s="99">
        <v>0</v>
      </c>
      <c r="G56" s="109" t="str">
        <f t="shared" si="12"/>
        <v xml:space="preserve">0 </v>
      </c>
      <c r="H56" s="99">
        <f>B56+E56</f>
        <v>0</v>
      </c>
      <c r="I56" s="99"/>
      <c r="J56" s="100">
        <f>C56+F56</f>
        <v>0</v>
      </c>
      <c r="K56" s="109" t="str">
        <f t="shared" si="13"/>
        <v xml:space="preserve">0 </v>
      </c>
      <c r="L56" s="46"/>
    </row>
    <row r="57" spans="1:12" s="8" customFormat="1" ht="36.75" customHeight="1">
      <c r="A57" s="97" t="s">
        <v>6</v>
      </c>
      <c r="B57" s="98">
        <v>359</v>
      </c>
      <c r="C57" s="98">
        <v>682</v>
      </c>
      <c r="D57" s="109">
        <f t="shared" si="11"/>
        <v>189.97214484679665</v>
      </c>
      <c r="E57" s="98">
        <v>0</v>
      </c>
      <c r="F57" s="99">
        <v>0</v>
      </c>
      <c r="G57" s="109" t="str">
        <f t="shared" si="12"/>
        <v xml:space="preserve">0 </v>
      </c>
      <c r="H57" s="99">
        <f>B57+E57</f>
        <v>359</v>
      </c>
      <c r="I57" s="99"/>
      <c r="J57" s="100">
        <f>C57+F57</f>
        <v>682</v>
      </c>
      <c r="K57" s="109">
        <f t="shared" si="13"/>
        <v>189.97214484679665</v>
      </c>
      <c r="L57" s="46"/>
    </row>
    <row r="58" spans="1:12" s="8" customFormat="1" ht="31.5" customHeight="1">
      <c r="A58" s="97" t="s">
        <v>75</v>
      </c>
      <c r="B58" s="98">
        <v>0</v>
      </c>
      <c r="C58" s="98">
        <v>0</v>
      </c>
      <c r="D58" s="109" t="str">
        <f t="shared" si="11"/>
        <v xml:space="preserve">0 </v>
      </c>
      <c r="E58" s="98">
        <v>0</v>
      </c>
      <c r="F58" s="99">
        <v>0</v>
      </c>
      <c r="G58" s="109" t="str">
        <f t="shared" si="12"/>
        <v xml:space="preserve">0 </v>
      </c>
      <c r="H58" s="99">
        <v>0</v>
      </c>
      <c r="I58" s="99"/>
      <c r="J58" s="100">
        <f>C58+F58</f>
        <v>0</v>
      </c>
      <c r="K58" s="109" t="str">
        <f t="shared" si="13"/>
        <v xml:space="preserve">0 </v>
      </c>
      <c r="L58" s="46"/>
    </row>
    <row r="59" spans="1:12" s="8" customFormat="1" ht="33.75" customHeight="1">
      <c r="A59" s="97" t="s">
        <v>57</v>
      </c>
      <c r="B59" s="98">
        <v>1401</v>
      </c>
      <c r="C59" s="98">
        <v>2806</v>
      </c>
      <c r="D59" s="109">
        <f t="shared" si="11"/>
        <v>200.28551034975018</v>
      </c>
      <c r="E59" s="98">
        <v>404</v>
      </c>
      <c r="F59" s="99">
        <v>478</v>
      </c>
      <c r="G59" s="109">
        <f t="shared" si="12"/>
        <v>118.31683168316832</v>
      </c>
      <c r="H59" s="99">
        <f>B59+E59</f>
        <v>1805</v>
      </c>
      <c r="I59" s="99">
        <v>100</v>
      </c>
      <c r="J59" s="100">
        <f>C59+F59-I59</f>
        <v>3184</v>
      </c>
      <c r="K59" s="109">
        <f t="shared" si="13"/>
        <v>176.39889196675901</v>
      </c>
      <c r="L59" s="46"/>
    </row>
    <row r="60" spans="1:12" s="8" customFormat="1" ht="31.5" customHeight="1">
      <c r="A60" s="127" t="s">
        <v>47</v>
      </c>
      <c r="B60" s="128">
        <f>B61</f>
        <v>286</v>
      </c>
      <c r="C60" s="128">
        <f>C61</f>
        <v>0</v>
      </c>
      <c r="D60" s="109">
        <f t="shared" si="11"/>
        <v>0</v>
      </c>
      <c r="E60" s="128">
        <f>E61</f>
        <v>171</v>
      </c>
      <c r="F60" s="128">
        <f>F61</f>
        <v>347</v>
      </c>
      <c r="G60" s="109">
        <f t="shared" si="12"/>
        <v>202.92397660818713</v>
      </c>
      <c r="H60" s="128">
        <f>H61</f>
        <v>171</v>
      </c>
      <c r="I60" s="128">
        <f>I61</f>
        <v>0</v>
      </c>
      <c r="J60" s="128">
        <f>J61</f>
        <v>347</v>
      </c>
      <c r="K60" s="109">
        <f t="shared" si="13"/>
        <v>202.92397660818713</v>
      </c>
      <c r="L60" s="46"/>
    </row>
    <row r="61" spans="1:12" s="8" customFormat="1" ht="35.25" customHeight="1">
      <c r="A61" s="97" t="s">
        <v>26</v>
      </c>
      <c r="B61" s="98">
        <v>286</v>
      </c>
      <c r="C61" s="98">
        <v>0</v>
      </c>
      <c r="D61" s="109">
        <f t="shared" si="11"/>
        <v>0</v>
      </c>
      <c r="E61" s="98">
        <v>171</v>
      </c>
      <c r="F61" s="99">
        <v>347</v>
      </c>
      <c r="G61" s="109">
        <f t="shared" si="12"/>
        <v>202.92397660818713</v>
      </c>
      <c r="H61" s="99">
        <v>171</v>
      </c>
      <c r="I61" s="99"/>
      <c r="J61" s="100">
        <f>C61+F61</f>
        <v>347</v>
      </c>
      <c r="K61" s="109">
        <f t="shared" si="13"/>
        <v>202.92397660818713</v>
      </c>
      <c r="L61" s="46"/>
    </row>
    <row r="62" spans="1:12" s="8" customFormat="1" ht="40.5" hidden="1" customHeight="1">
      <c r="A62" s="97" t="s">
        <v>41</v>
      </c>
      <c r="B62" s="98"/>
      <c r="C62" s="98"/>
      <c r="D62" s="109" t="str">
        <f t="shared" si="11"/>
        <v xml:space="preserve">0 </v>
      </c>
      <c r="E62" s="98"/>
      <c r="F62" s="99"/>
      <c r="G62" s="109" t="str">
        <f t="shared" si="12"/>
        <v xml:space="preserve">0 </v>
      </c>
      <c r="H62" s="99">
        <f>B62+E62</f>
        <v>0</v>
      </c>
      <c r="I62" s="99"/>
      <c r="J62" s="99">
        <f>C62+F62</f>
        <v>0</v>
      </c>
      <c r="K62" s="109" t="str">
        <f t="shared" si="13"/>
        <v xml:space="preserve">0 </v>
      </c>
      <c r="L62" s="46"/>
    </row>
    <row r="63" spans="1:12" s="8" customFormat="1" ht="56.25" customHeight="1">
      <c r="A63" s="127" t="s">
        <v>107</v>
      </c>
      <c r="B63" s="128">
        <f>B64+B65+B67+B68+B66</f>
        <v>1602</v>
      </c>
      <c r="C63" s="128">
        <f>C64+C65+C67+C68</f>
        <v>2588</v>
      </c>
      <c r="D63" s="109">
        <f t="shared" si="11"/>
        <v>161.54806491885142</v>
      </c>
      <c r="E63" s="128">
        <f>E64+E65+E68+E67</f>
        <v>837</v>
      </c>
      <c r="F63" s="128">
        <f>F64+F68+F65+F67</f>
        <v>2172</v>
      </c>
      <c r="G63" s="109">
        <f t="shared" si="12"/>
        <v>259.49820788530468</v>
      </c>
      <c r="H63" s="128">
        <f>H64+H65+H68+H67+H66</f>
        <v>2439</v>
      </c>
      <c r="I63" s="128">
        <f>I64+I65+I68</f>
        <v>0</v>
      </c>
      <c r="J63" s="128">
        <f>J64+J65+J68+J67+H608</f>
        <v>4760</v>
      </c>
      <c r="K63" s="109">
        <f t="shared" si="13"/>
        <v>195.1619516195162</v>
      </c>
      <c r="L63" s="46"/>
    </row>
    <row r="64" spans="1:12" s="8" customFormat="1" ht="19.5" customHeight="1">
      <c r="A64" s="97" t="s">
        <v>111</v>
      </c>
      <c r="B64" s="98">
        <v>241</v>
      </c>
      <c r="C64" s="98">
        <v>609</v>
      </c>
      <c r="D64" s="109">
        <f t="shared" si="11"/>
        <v>252.69709543568464</v>
      </c>
      <c r="E64" s="98">
        <v>0</v>
      </c>
      <c r="F64" s="99">
        <v>0</v>
      </c>
      <c r="G64" s="109" t="str">
        <f t="shared" si="12"/>
        <v xml:space="preserve">0 </v>
      </c>
      <c r="H64" s="99">
        <f>B64+E64</f>
        <v>241</v>
      </c>
      <c r="I64" s="99"/>
      <c r="J64" s="99">
        <f>C64+F64</f>
        <v>609</v>
      </c>
      <c r="K64" s="109">
        <f t="shared" si="13"/>
        <v>252.69709543568464</v>
      </c>
      <c r="L64" s="46"/>
    </row>
    <row r="65" spans="1:29" s="8" customFormat="1" ht="91.5" hidden="1" customHeight="1">
      <c r="A65" s="97" t="s">
        <v>69</v>
      </c>
      <c r="B65" s="98"/>
      <c r="C65" s="98"/>
      <c r="D65" s="109" t="str">
        <f t="shared" si="11"/>
        <v xml:space="preserve">0 </v>
      </c>
      <c r="E65" s="98">
        <v>0</v>
      </c>
      <c r="F65" s="99">
        <v>0</v>
      </c>
      <c r="G65" s="109" t="str">
        <f t="shared" si="12"/>
        <v xml:space="preserve">0 </v>
      </c>
      <c r="H65" s="99">
        <f>B65+E65</f>
        <v>0</v>
      </c>
      <c r="I65" s="99"/>
      <c r="J65" s="99">
        <f>C65+F65</f>
        <v>0</v>
      </c>
      <c r="K65" s="109" t="str">
        <f t="shared" si="13"/>
        <v xml:space="preserve">0 </v>
      </c>
      <c r="L65" s="46"/>
    </row>
    <row r="66" spans="1:29" s="8" customFormat="1" ht="91.5" customHeight="1">
      <c r="A66" s="97" t="s">
        <v>125</v>
      </c>
      <c r="B66" s="98">
        <v>0</v>
      </c>
      <c r="C66" s="98">
        <v>0</v>
      </c>
      <c r="D66" s="109"/>
      <c r="E66" s="98">
        <v>0</v>
      </c>
      <c r="F66" s="99">
        <v>0</v>
      </c>
      <c r="G66" s="109" t="str">
        <f t="shared" si="12"/>
        <v xml:space="preserve">0 </v>
      </c>
      <c r="H66" s="99">
        <f>B66+E66</f>
        <v>0</v>
      </c>
      <c r="I66" s="99"/>
      <c r="J66" s="99">
        <f>C66+F66</f>
        <v>0</v>
      </c>
      <c r="K66" s="109"/>
      <c r="L66" s="46"/>
    </row>
    <row r="67" spans="1:29" s="8" customFormat="1" ht="46.5" customHeight="1">
      <c r="A67" s="97" t="s">
        <v>104</v>
      </c>
      <c r="B67" s="98">
        <v>1190</v>
      </c>
      <c r="C67" s="98">
        <v>1906</v>
      </c>
      <c r="D67" s="109">
        <f t="shared" si="11"/>
        <v>160.16806722689077</v>
      </c>
      <c r="E67" s="98">
        <v>827</v>
      </c>
      <c r="F67" s="99">
        <v>1933</v>
      </c>
      <c r="G67" s="109">
        <f t="shared" si="12"/>
        <v>233.73639661426844</v>
      </c>
      <c r="H67" s="99">
        <f>B67+E67</f>
        <v>2017</v>
      </c>
      <c r="I67" s="99"/>
      <c r="J67" s="100">
        <f>C67+F67-I67</f>
        <v>3839</v>
      </c>
      <c r="K67" s="109">
        <f t="shared" si="13"/>
        <v>190.33217649975211</v>
      </c>
      <c r="L67" s="46"/>
    </row>
    <row r="68" spans="1:29" s="8" customFormat="1" ht="58.5" customHeight="1">
      <c r="A68" s="97" t="s">
        <v>91</v>
      </c>
      <c r="B68" s="98">
        <v>171</v>
      </c>
      <c r="C68" s="98">
        <v>73</v>
      </c>
      <c r="D68" s="109">
        <f t="shared" si="11"/>
        <v>42.690058479532162</v>
      </c>
      <c r="E68" s="98">
        <v>10</v>
      </c>
      <c r="F68" s="99">
        <v>239</v>
      </c>
      <c r="G68" s="109">
        <f t="shared" si="12"/>
        <v>2390</v>
      </c>
      <c r="H68" s="99">
        <f>B68+E68</f>
        <v>181</v>
      </c>
      <c r="I68" s="99"/>
      <c r="J68" s="100">
        <f>C68+F68</f>
        <v>312</v>
      </c>
      <c r="K68" s="109">
        <f t="shared" si="13"/>
        <v>172.37569060773481</v>
      </c>
      <c r="L68" s="46"/>
    </row>
    <row r="69" spans="1:29" s="8" customFormat="1" ht="35.25" customHeight="1">
      <c r="A69" s="127" t="s">
        <v>48</v>
      </c>
      <c r="B69" s="128">
        <f>B70+B72+B74+B75+B76+B71+B73</f>
        <v>13531</v>
      </c>
      <c r="C69" s="128">
        <f>C70+C72+C74+C75+C76+C71+C73</f>
        <v>124446</v>
      </c>
      <c r="D69" s="109">
        <f t="shared" si="11"/>
        <v>919.71029487842736</v>
      </c>
      <c r="E69" s="128">
        <f>E70+E72+E74+E75+E76+E71+E73</f>
        <v>4854</v>
      </c>
      <c r="F69" s="128">
        <f>F70+F72+F74+F75+F76+F71+F73</f>
        <v>10918</v>
      </c>
      <c r="G69" s="109">
        <f t="shared" si="12"/>
        <v>224.92789451998351</v>
      </c>
      <c r="H69" s="128">
        <f>H70+H72+H74+H75+H76+H71+H73</f>
        <v>17126</v>
      </c>
      <c r="I69" s="128">
        <f>I70+I72+I74+I75+I76+I71+I73</f>
        <v>6797</v>
      </c>
      <c r="J69" s="128">
        <f>J70+J72+J74+J75+J76+J71+J73</f>
        <v>128567</v>
      </c>
      <c r="K69" s="109">
        <f t="shared" si="13"/>
        <v>750.7123671610417</v>
      </c>
      <c r="L69" s="46"/>
    </row>
    <row r="70" spans="1:29" s="8" customFormat="1" ht="34.5" customHeight="1">
      <c r="A70" s="97" t="s">
        <v>76</v>
      </c>
      <c r="B70" s="98">
        <v>102</v>
      </c>
      <c r="C70" s="98">
        <v>165</v>
      </c>
      <c r="D70" s="109">
        <f t="shared" si="11"/>
        <v>161.76470588235296</v>
      </c>
      <c r="E70" s="98">
        <v>0</v>
      </c>
      <c r="F70" s="99">
        <v>0</v>
      </c>
      <c r="G70" s="109" t="str">
        <f t="shared" si="12"/>
        <v xml:space="preserve">0 </v>
      </c>
      <c r="H70" s="99">
        <f>B70+E70</f>
        <v>102</v>
      </c>
      <c r="I70" s="99"/>
      <c r="J70" s="99">
        <f>C70+F70</f>
        <v>165</v>
      </c>
      <c r="K70" s="109">
        <f t="shared" si="13"/>
        <v>161.76470588235296</v>
      </c>
      <c r="L70" s="46"/>
    </row>
    <row r="71" spans="1:29" s="8" customFormat="1" ht="36.75" customHeight="1">
      <c r="A71" s="97" t="s">
        <v>28</v>
      </c>
      <c r="B71" s="98">
        <v>1521</v>
      </c>
      <c r="C71" s="98">
        <v>2863</v>
      </c>
      <c r="D71" s="109">
        <f t="shared" si="11"/>
        <v>188.23142669296516</v>
      </c>
      <c r="E71" s="98">
        <v>0</v>
      </c>
      <c r="F71" s="99">
        <v>0</v>
      </c>
      <c r="G71" s="109" t="str">
        <f t="shared" si="12"/>
        <v xml:space="preserve">0 </v>
      </c>
      <c r="H71" s="99">
        <f>B71+E71</f>
        <v>1521</v>
      </c>
      <c r="I71" s="99"/>
      <c r="J71" s="99">
        <f>C71+F71</f>
        <v>2863</v>
      </c>
      <c r="K71" s="109">
        <f t="shared" si="13"/>
        <v>188.23142669296516</v>
      </c>
      <c r="L71" s="46"/>
    </row>
    <row r="72" spans="1:29" s="8" customFormat="1" ht="0.75" hidden="1" customHeight="1">
      <c r="A72" s="97" t="s">
        <v>70</v>
      </c>
      <c r="B72" s="98">
        <v>0</v>
      </c>
      <c r="C72" s="98">
        <v>0</v>
      </c>
      <c r="D72" s="109" t="str">
        <f t="shared" si="11"/>
        <v xml:space="preserve">0 </v>
      </c>
      <c r="E72" s="98">
        <v>0</v>
      </c>
      <c r="F72" s="99">
        <v>0</v>
      </c>
      <c r="G72" s="109" t="str">
        <f t="shared" si="12"/>
        <v xml:space="preserve">0 </v>
      </c>
      <c r="H72" s="99">
        <f>B72+E72</f>
        <v>0</v>
      </c>
      <c r="I72" s="99"/>
      <c r="J72" s="99">
        <f>C72+F72</f>
        <v>0</v>
      </c>
      <c r="K72" s="109" t="str">
        <f t="shared" si="13"/>
        <v xml:space="preserve">0 </v>
      </c>
      <c r="L72" s="46"/>
    </row>
    <row r="73" spans="1:29" s="8" customFormat="1" ht="19.5" hidden="1" customHeight="1">
      <c r="A73" s="97" t="s">
        <v>83</v>
      </c>
      <c r="B73" s="98">
        <v>0</v>
      </c>
      <c r="C73" s="98">
        <v>0</v>
      </c>
      <c r="D73" s="109" t="str">
        <f t="shared" si="11"/>
        <v xml:space="preserve">0 </v>
      </c>
      <c r="E73" s="98">
        <v>0</v>
      </c>
      <c r="F73" s="99">
        <v>0</v>
      </c>
      <c r="G73" s="109" t="str">
        <f t="shared" si="12"/>
        <v xml:space="preserve">0 </v>
      </c>
      <c r="H73" s="99">
        <f>B73+E73</f>
        <v>0</v>
      </c>
      <c r="I73" s="99"/>
      <c r="J73" s="99">
        <f>C73+F73</f>
        <v>0</v>
      </c>
      <c r="K73" s="109" t="str">
        <f t="shared" si="13"/>
        <v xml:space="preserve">0 </v>
      </c>
      <c r="L73" s="46"/>
    </row>
    <row r="74" spans="1:29" s="8" customFormat="1" ht="26.25" customHeight="1">
      <c r="A74" s="97" t="s">
        <v>27</v>
      </c>
      <c r="B74" s="98">
        <v>1702</v>
      </c>
      <c r="C74" s="98">
        <v>4382</v>
      </c>
      <c r="D74" s="109">
        <f t="shared" si="11"/>
        <v>257.46180963572266</v>
      </c>
      <c r="E74" s="98">
        <v>0</v>
      </c>
      <c r="F74" s="99">
        <v>0</v>
      </c>
      <c r="G74" s="109" t="str">
        <f t="shared" si="12"/>
        <v xml:space="preserve">0 </v>
      </c>
      <c r="H74" s="99">
        <f>B74+E74</f>
        <v>1702</v>
      </c>
      <c r="I74" s="99"/>
      <c r="J74" s="99">
        <f>C74+F74</f>
        <v>4382</v>
      </c>
      <c r="K74" s="109">
        <f t="shared" si="13"/>
        <v>257.46180963572266</v>
      </c>
      <c r="L74" s="46"/>
    </row>
    <row r="75" spans="1:29" s="8" customFormat="1" ht="24.75" customHeight="1">
      <c r="A75" s="97" t="s">
        <v>45</v>
      </c>
      <c r="B75" s="98">
        <v>1259</v>
      </c>
      <c r="C75" s="98">
        <v>95725</v>
      </c>
      <c r="D75" s="109">
        <f t="shared" si="11"/>
        <v>7603.2565528196983</v>
      </c>
      <c r="E75" s="98">
        <v>2397</v>
      </c>
      <c r="F75" s="99">
        <v>5292</v>
      </c>
      <c r="G75" s="109">
        <f t="shared" si="12"/>
        <v>220.77596996245305</v>
      </c>
      <c r="H75" s="99">
        <v>2397</v>
      </c>
      <c r="I75" s="99">
        <v>6797</v>
      </c>
      <c r="J75" s="99">
        <f>C75+F75-I75</f>
        <v>94220</v>
      </c>
      <c r="K75" s="109">
        <f t="shared" si="13"/>
        <v>3930.7467667918231</v>
      </c>
      <c r="L75" s="46"/>
    </row>
    <row r="76" spans="1:29" s="8" customFormat="1" ht="38.25" customHeight="1">
      <c r="A76" s="97" t="s">
        <v>34</v>
      </c>
      <c r="B76" s="98">
        <v>8947</v>
      </c>
      <c r="C76" s="98">
        <v>21311</v>
      </c>
      <c r="D76" s="109">
        <f t="shared" si="11"/>
        <v>238.19157259416562</v>
      </c>
      <c r="E76" s="98">
        <v>2457</v>
      </c>
      <c r="F76" s="99">
        <v>5626</v>
      </c>
      <c r="G76" s="109">
        <f t="shared" si="12"/>
        <v>228.97842897842901</v>
      </c>
      <c r="H76" s="99">
        <v>11404</v>
      </c>
      <c r="I76" s="99"/>
      <c r="J76" s="99">
        <f>C76+F76</f>
        <v>26937</v>
      </c>
      <c r="K76" s="109">
        <f t="shared" si="13"/>
        <v>236.20659417748158</v>
      </c>
      <c r="L76" s="46"/>
    </row>
    <row r="77" spans="1:29" s="8" customFormat="1" ht="36.75" customHeight="1">
      <c r="A77" s="127" t="s">
        <v>105</v>
      </c>
      <c r="B77" s="128">
        <f>B78+B79+B81+B82+B80</f>
        <v>3102</v>
      </c>
      <c r="C77" s="128">
        <f>C78+C79+C81+C82+C80</f>
        <v>40280</v>
      </c>
      <c r="D77" s="109">
        <f t="shared" si="11"/>
        <v>1298.5170857511284</v>
      </c>
      <c r="E77" s="128">
        <f>E78+E79+E81+E82+E80</f>
        <v>2536</v>
      </c>
      <c r="F77" s="128">
        <f>F78+F79+F81+F82</f>
        <v>31613</v>
      </c>
      <c r="G77" s="109">
        <f t="shared" si="12"/>
        <v>1246.5694006309147</v>
      </c>
      <c r="H77" s="128">
        <f>H78+H79+H81+H82+H80</f>
        <v>4414</v>
      </c>
      <c r="I77" s="128">
        <f>I78+I79+I81+I82+I80</f>
        <v>29708</v>
      </c>
      <c r="J77" s="128">
        <f>J78+J79+J81+J82+J80</f>
        <v>42185</v>
      </c>
      <c r="K77" s="109">
        <f t="shared" si="13"/>
        <v>955.70910738559132</v>
      </c>
      <c r="L77" s="46"/>
    </row>
    <row r="78" spans="1:29" s="8" customFormat="1" ht="30" customHeight="1">
      <c r="A78" s="97" t="s">
        <v>80</v>
      </c>
      <c r="B78" s="98">
        <v>55</v>
      </c>
      <c r="C78" s="98">
        <v>115</v>
      </c>
      <c r="D78" s="109">
        <f t="shared" si="11"/>
        <v>209.09090909090909</v>
      </c>
      <c r="E78" s="98">
        <v>0</v>
      </c>
      <c r="F78" s="99">
        <v>0</v>
      </c>
      <c r="G78" s="109" t="str">
        <f t="shared" si="12"/>
        <v xml:space="preserve">0 </v>
      </c>
      <c r="H78" s="99">
        <f>B78+E78</f>
        <v>55</v>
      </c>
      <c r="I78" s="99"/>
      <c r="J78" s="100">
        <f>C78+F78</f>
        <v>115</v>
      </c>
      <c r="K78" s="109">
        <f t="shared" si="13"/>
        <v>209.09090909090909</v>
      </c>
      <c r="L78" s="46"/>
      <c r="N78" s="101"/>
      <c r="U78" s="101"/>
      <c r="V78" s="101"/>
      <c r="W78" s="102"/>
      <c r="X78" s="101"/>
      <c r="Y78" s="101"/>
      <c r="Z78" s="102"/>
      <c r="AA78" s="101"/>
      <c r="AB78" s="101"/>
      <c r="AC78" s="101"/>
    </row>
    <row r="79" spans="1:29" s="8" customFormat="1" ht="29.25" hidden="1" customHeight="1">
      <c r="A79" s="97" t="s">
        <v>30</v>
      </c>
      <c r="B79" s="98"/>
      <c r="C79" s="98"/>
      <c r="D79" s="109" t="str">
        <f t="shared" si="11"/>
        <v xml:space="preserve">0 </v>
      </c>
      <c r="E79" s="98">
        <v>0</v>
      </c>
      <c r="F79" s="99">
        <v>0</v>
      </c>
      <c r="G79" s="109" t="str">
        <f t="shared" si="12"/>
        <v xml:space="preserve">0 </v>
      </c>
      <c r="H79" s="99">
        <f>B79+E79</f>
        <v>0</v>
      </c>
      <c r="I79" s="99"/>
      <c r="J79" s="100">
        <f>C79+F79</f>
        <v>0</v>
      </c>
      <c r="K79" s="109" t="str">
        <f t="shared" si="13"/>
        <v xml:space="preserve">0 </v>
      </c>
      <c r="L79" s="46"/>
    </row>
    <row r="80" spans="1:29" s="8" customFormat="1" ht="29.25" customHeight="1">
      <c r="A80" s="97" t="s">
        <v>30</v>
      </c>
      <c r="B80" s="98">
        <v>0</v>
      </c>
      <c r="C80" s="98">
        <v>75</v>
      </c>
      <c r="D80" s="109" t="str">
        <f t="shared" si="11"/>
        <v xml:space="preserve">0 </v>
      </c>
      <c r="E80" s="98">
        <v>0</v>
      </c>
      <c r="F80" s="99">
        <v>0</v>
      </c>
      <c r="G80" s="109" t="str">
        <f t="shared" si="12"/>
        <v xml:space="preserve">0 </v>
      </c>
      <c r="H80" s="99">
        <f>B80+E80</f>
        <v>0</v>
      </c>
      <c r="I80" s="99"/>
      <c r="J80" s="100">
        <f>C80+F80</f>
        <v>75</v>
      </c>
      <c r="K80" s="109" t="str">
        <f t="shared" si="13"/>
        <v xml:space="preserve">0 </v>
      </c>
      <c r="L80" s="46"/>
    </row>
    <row r="81" spans="1:12" s="8" customFormat="1" ht="27" customHeight="1">
      <c r="A81" s="97" t="s">
        <v>71</v>
      </c>
      <c r="B81" s="98">
        <v>3047</v>
      </c>
      <c r="C81" s="98">
        <v>40090</v>
      </c>
      <c r="D81" s="109">
        <f t="shared" si="11"/>
        <v>1315.7203807023302</v>
      </c>
      <c r="E81" s="98">
        <v>2536</v>
      </c>
      <c r="F81" s="99">
        <v>31613</v>
      </c>
      <c r="G81" s="109">
        <f t="shared" si="12"/>
        <v>1246.5694006309147</v>
      </c>
      <c r="H81" s="99">
        <v>4359</v>
      </c>
      <c r="I81" s="99">
        <v>29708</v>
      </c>
      <c r="J81" s="100">
        <f>C81+F81-I81</f>
        <v>41995</v>
      </c>
      <c r="K81" s="109">
        <f t="shared" si="13"/>
        <v>963.4090387703601</v>
      </c>
      <c r="L81" s="46"/>
    </row>
    <row r="82" spans="1:12" s="8" customFormat="1" ht="30" hidden="1" customHeight="1">
      <c r="A82" s="97" t="s">
        <v>72</v>
      </c>
      <c r="B82" s="98">
        <v>0</v>
      </c>
      <c r="C82" s="98">
        <v>0</v>
      </c>
      <c r="D82" s="109" t="str">
        <f t="shared" si="11"/>
        <v xml:space="preserve">0 </v>
      </c>
      <c r="E82" s="98">
        <v>0</v>
      </c>
      <c r="F82" s="99">
        <v>0</v>
      </c>
      <c r="G82" s="109" t="str">
        <f t="shared" si="12"/>
        <v xml:space="preserve">0 </v>
      </c>
      <c r="H82" s="99">
        <f>B82+E82</f>
        <v>0</v>
      </c>
      <c r="I82" s="99"/>
      <c r="J82" s="99">
        <f>C82+F82</f>
        <v>0</v>
      </c>
      <c r="K82" s="109" t="str">
        <f t="shared" si="13"/>
        <v xml:space="preserve">0 </v>
      </c>
      <c r="L82" s="46"/>
    </row>
    <row r="83" spans="1:12" s="8" customFormat="1" ht="36" hidden="1" customHeight="1">
      <c r="A83" s="127" t="s">
        <v>106</v>
      </c>
      <c r="B83" s="128">
        <f>B85+B84</f>
        <v>0</v>
      </c>
      <c r="C83" s="128">
        <f>C85</f>
        <v>0</v>
      </c>
      <c r="D83" s="109" t="str">
        <f t="shared" si="11"/>
        <v xml:space="preserve">0 </v>
      </c>
      <c r="E83" s="128">
        <f>E85</f>
        <v>0</v>
      </c>
      <c r="F83" s="128">
        <f>F85</f>
        <v>0</v>
      </c>
      <c r="G83" s="109" t="str">
        <f t="shared" si="12"/>
        <v xml:space="preserve">0 </v>
      </c>
      <c r="H83" s="128">
        <f>H85+H84</f>
        <v>0</v>
      </c>
      <c r="I83" s="128">
        <f>I85</f>
        <v>0</v>
      </c>
      <c r="J83" s="128">
        <f>J85</f>
        <v>0</v>
      </c>
      <c r="K83" s="109" t="str">
        <f t="shared" si="13"/>
        <v xml:space="preserve">0 </v>
      </c>
      <c r="L83" s="46"/>
    </row>
    <row r="84" spans="1:12" s="8" customFormat="1" ht="54" hidden="1" customHeight="1">
      <c r="A84" s="97" t="s">
        <v>93</v>
      </c>
      <c r="B84" s="129"/>
      <c r="C84" s="128">
        <v>0</v>
      </c>
      <c r="D84" s="109">
        <v>0</v>
      </c>
      <c r="E84" s="128">
        <v>0</v>
      </c>
      <c r="F84" s="128">
        <v>0</v>
      </c>
      <c r="G84" s="109">
        <v>0</v>
      </c>
      <c r="H84" s="128"/>
      <c r="I84" s="128"/>
      <c r="J84" s="128">
        <v>0</v>
      </c>
      <c r="K84" s="109"/>
      <c r="L84" s="46"/>
    </row>
    <row r="85" spans="1:12" s="8" customFormat="1" ht="33" hidden="1" customHeight="1">
      <c r="A85" s="97" t="s">
        <v>112</v>
      </c>
      <c r="B85" s="98"/>
      <c r="C85" s="98">
        <v>0</v>
      </c>
      <c r="D85" s="109" t="str">
        <f t="shared" ref="D85:D132" si="14">IF(B85=0,  "0 ", C85/B85*100)</f>
        <v xml:space="preserve">0 </v>
      </c>
      <c r="E85" s="98">
        <v>0</v>
      </c>
      <c r="F85" s="99">
        <v>0</v>
      </c>
      <c r="G85" s="109" t="str">
        <f t="shared" ref="G85:G125" si="15">IF(E85=0,  "0 ", F85/E85*100)</f>
        <v xml:space="preserve">0 </v>
      </c>
      <c r="H85" s="99">
        <f>B85+E85</f>
        <v>0</v>
      </c>
      <c r="I85" s="99"/>
      <c r="J85" s="100">
        <f>C85+F85</f>
        <v>0</v>
      </c>
      <c r="K85" s="109" t="str">
        <f t="shared" ref="K85:K120" si="16">IF(H85=0,  "0 ", J85/H85*100)</f>
        <v xml:space="preserve">0 </v>
      </c>
      <c r="L85" s="46"/>
    </row>
    <row r="86" spans="1:12" s="8" customFormat="1" ht="33" customHeight="1">
      <c r="A86" s="132" t="s">
        <v>106</v>
      </c>
      <c r="B86" s="130">
        <f>B87</f>
        <v>0</v>
      </c>
      <c r="C86" s="130">
        <f>C87</f>
        <v>0</v>
      </c>
      <c r="D86" s="109" t="str">
        <f t="shared" si="14"/>
        <v xml:space="preserve">0 </v>
      </c>
      <c r="E86" s="130"/>
      <c r="F86" s="135"/>
      <c r="G86" s="109" t="str">
        <f t="shared" si="15"/>
        <v xml:space="preserve">0 </v>
      </c>
      <c r="H86" s="135">
        <v>0</v>
      </c>
      <c r="I86" s="135"/>
      <c r="J86" s="120"/>
      <c r="K86" s="109" t="str">
        <f t="shared" si="16"/>
        <v xml:space="preserve">0 </v>
      </c>
      <c r="L86" s="46"/>
    </row>
    <row r="87" spans="1:12" s="8" customFormat="1" ht="33" customHeight="1">
      <c r="A87" s="97" t="s">
        <v>112</v>
      </c>
      <c r="B87" s="98">
        <v>0</v>
      </c>
      <c r="C87" s="98">
        <v>0</v>
      </c>
      <c r="D87" s="109"/>
      <c r="E87" s="98">
        <v>0</v>
      </c>
      <c r="F87" s="99">
        <v>0</v>
      </c>
      <c r="G87" s="109"/>
      <c r="H87" s="99">
        <v>0</v>
      </c>
      <c r="I87" s="99"/>
      <c r="J87" s="100"/>
      <c r="K87" s="109"/>
      <c r="L87" s="46"/>
    </row>
    <row r="88" spans="1:12" s="8" customFormat="1" ht="24.75" customHeight="1">
      <c r="A88" s="127" t="s">
        <v>49</v>
      </c>
      <c r="B88" s="130">
        <f>B89+B90+B93+B95+B96+B92</f>
        <v>81672</v>
      </c>
      <c r="C88" s="130">
        <f>C89+C90+C93+C95+C96+C92</f>
        <v>264663</v>
      </c>
      <c r="D88" s="109">
        <f t="shared" si="14"/>
        <v>324.0559800176315</v>
      </c>
      <c r="E88" s="128">
        <f>E89+E90+E93+E95+E96</f>
        <v>17</v>
      </c>
      <c r="F88" s="128">
        <f>F89+F90+F93+F95+F96</f>
        <v>20</v>
      </c>
      <c r="G88" s="109">
        <f t="shared" si="15"/>
        <v>117.64705882352942</v>
      </c>
      <c r="H88" s="128">
        <f>H89+H90+H93+H95+H96+H92</f>
        <v>81689</v>
      </c>
      <c r="I88" s="128">
        <f>I89+I90+I93+I95+I96+I92</f>
        <v>0</v>
      </c>
      <c r="J88" s="128">
        <f>J89+J90+J93+J95+J96+J92</f>
        <v>264683</v>
      </c>
      <c r="K88" s="109">
        <f t="shared" si="16"/>
        <v>324.01302500948719</v>
      </c>
      <c r="L88" s="46"/>
    </row>
    <row r="89" spans="1:12" s="8" customFormat="1" ht="24.75" customHeight="1">
      <c r="A89" s="97" t="s">
        <v>9</v>
      </c>
      <c r="B89" s="98">
        <v>22120</v>
      </c>
      <c r="C89" s="98">
        <v>75059</v>
      </c>
      <c r="D89" s="109">
        <f t="shared" si="14"/>
        <v>339.32640144665459</v>
      </c>
      <c r="E89" s="98">
        <v>0</v>
      </c>
      <c r="F89" s="99">
        <v>0</v>
      </c>
      <c r="G89" s="109" t="str">
        <f t="shared" si="15"/>
        <v xml:space="preserve">0 </v>
      </c>
      <c r="H89" s="99">
        <v>22120</v>
      </c>
      <c r="I89" s="99"/>
      <c r="J89" s="100">
        <f>C89+F89</f>
        <v>75059</v>
      </c>
      <c r="K89" s="109">
        <f t="shared" si="16"/>
        <v>339.32640144665459</v>
      </c>
      <c r="L89" s="46"/>
    </row>
    <row r="90" spans="1:12" s="8" customFormat="1" ht="25.5" customHeight="1">
      <c r="A90" s="97" t="s">
        <v>10</v>
      </c>
      <c r="B90" s="98">
        <v>48614</v>
      </c>
      <c r="C90" s="98">
        <v>167207</v>
      </c>
      <c r="D90" s="109">
        <f t="shared" si="14"/>
        <v>343.94824536141851</v>
      </c>
      <c r="E90" s="98">
        <v>0</v>
      </c>
      <c r="F90" s="99">
        <v>0</v>
      </c>
      <c r="G90" s="109" t="str">
        <f t="shared" si="15"/>
        <v xml:space="preserve">0 </v>
      </c>
      <c r="H90" s="99">
        <f>B90+E90</f>
        <v>48614</v>
      </c>
      <c r="I90" s="99"/>
      <c r="J90" s="100">
        <f>C90+F90</f>
        <v>167207</v>
      </c>
      <c r="K90" s="109">
        <f t="shared" si="16"/>
        <v>343.94824536141851</v>
      </c>
      <c r="L90" s="46"/>
    </row>
    <row r="91" spans="1:12" s="8" customFormat="1" ht="0.75" customHeight="1">
      <c r="A91" s="97" t="s">
        <v>21</v>
      </c>
      <c r="B91" s="98">
        <v>0</v>
      </c>
      <c r="C91" s="98"/>
      <c r="D91" s="109" t="str">
        <f t="shared" si="14"/>
        <v xml:space="preserve">0 </v>
      </c>
      <c r="E91" s="98"/>
      <c r="F91" s="99"/>
      <c r="G91" s="109" t="str">
        <f t="shared" si="15"/>
        <v xml:space="preserve">0 </v>
      </c>
      <c r="H91" s="99">
        <f>B91+E91</f>
        <v>0</v>
      </c>
      <c r="I91" s="99"/>
      <c r="J91" s="100">
        <f>C91+F91</f>
        <v>0</v>
      </c>
      <c r="K91" s="109" t="str">
        <f t="shared" si="16"/>
        <v xml:space="preserve">0 </v>
      </c>
      <c r="L91" s="46"/>
    </row>
    <row r="92" spans="1:12" s="8" customFormat="1" ht="41.25" customHeight="1">
      <c r="A92" s="97" t="s">
        <v>113</v>
      </c>
      <c r="B92" s="98">
        <v>5885</v>
      </c>
      <c r="C92" s="98">
        <v>11436</v>
      </c>
      <c r="D92" s="109">
        <f t="shared" si="14"/>
        <v>194.32455395072216</v>
      </c>
      <c r="E92" s="98">
        <v>0</v>
      </c>
      <c r="F92" s="99">
        <v>0</v>
      </c>
      <c r="G92" s="109" t="str">
        <f t="shared" si="15"/>
        <v xml:space="preserve">0 </v>
      </c>
      <c r="H92" s="99">
        <f>B92+E92</f>
        <v>5885</v>
      </c>
      <c r="I92" s="99"/>
      <c r="J92" s="100">
        <f>C92+F92</f>
        <v>11436</v>
      </c>
      <c r="K92" s="109">
        <f t="shared" si="16"/>
        <v>194.32455395072216</v>
      </c>
      <c r="L92" s="46"/>
    </row>
    <row r="93" spans="1:12" s="8" customFormat="1" ht="54.75" customHeight="1">
      <c r="A93" s="97" t="s">
        <v>96</v>
      </c>
      <c r="B93" s="98">
        <v>14</v>
      </c>
      <c r="C93" s="98">
        <v>107</v>
      </c>
      <c r="D93" s="109">
        <f t="shared" si="14"/>
        <v>764.28571428571433</v>
      </c>
      <c r="E93" s="98">
        <v>5</v>
      </c>
      <c r="F93" s="99">
        <v>4</v>
      </c>
      <c r="G93" s="109">
        <f t="shared" si="15"/>
        <v>80</v>
      </c>
      <c r="H93" s="99">
        <f t="shared" ref="H93:H98" si="17">B93+E93</f>
        <v>19</v>
      </c>
      <c r="I93" s="99"/>
      <c r="J93" s="100">
        <f>C93+F93-I93</f>
        <v>111</v>
      </c>
      <c r="K93" s="109">
        <f t="shared" si="16"/>
        <v>584.21052631578948</v>
      </c>
      <c r="L93" s="46"/>
    </row>
    <row r="94" spans="1:12" s="8" customFormat="1" ht="0.75" hidden="1" customHeight="1">
      <c r="A94" s="97" t="s">
        <v>39</v>
      </c>
      <c r="B94" s="98">
        <v>0</v>
      </c>
      <c r="C94" s="98"/>
      <c r="D94" s="109" t="str">
        <f t="shared" si="14"/>
        <v xml:space="preserve">0 </v>
      </c>
      <c r="E94" s="98"/>
      <c r="F94" s="99"/>
      <c r="G94" s="109" t="str">
        <f t="shared" si="15"/>
        <v xml:space="preserve">0 </v>
      </c>
      <c r="H94" s="99">
        <f t="shared" si="17"/>
        <v>0</v>
      </c>
      <c r="I94" s="99"/>
      <c r="J94" s="100">
        <f>C94+F94</f>
        <v>0</v>
      </c>
      <c r="K94" s="109" t="str">
        <f t="shared" si="16"/>
        <v xml:space="preserve">0 </v>
      </c>
      <c r="L94" s="46"/>
    </row>
    <row r="95" spans="1:12" s="8" customFormat="1" ht="38.25" customHeight="1">
      <c r="A95" s="97" t="s">
        <v>20</v>
      </c>
      <c r="B95" s="98">
        <v>68</v>
      </c>
      <c r="C95" s="98">
        <v>172</v>
      </c>
      <c r="D95" s="109">
        <f t="shared" si="14"/>
        <v>252.94117647058823</v>
      </c>
      <c r="E95" s="98">
        <v>12</v>
      </c>
      <c r="F95" s="99">
        <v>16</v>
      </c>
      <c r="G95" s="109">
        <f t="shared" si="15"/>
        <v>133.33333333333331</v>
      </c>
      <c r="H95" s="99">
        <f t="shared" si="17"/>
        <v>80</v>
      </c>
      <c r="I95" s="99"/>
      <c r="J95" s="100">
        <f>C95+F95-I95</f>
        <v>188</v>
      </c>
      <c r="K95" s="109">
        <f t="shared" si="16"/>
        <v>235</v>
      </c>
      <c r="L95" s="46"/>
    </row>
    <row r="96" spans="1:12" s="8" customFormat="1" ht="37.5" customHeight="1">
      <c r="A96" s="97" t="s">
        <v>29</v>
      </c>
      <c r="B96" s="98">
        <v>4971</v>
      </c>
      <c r="C96" s="98">
        <v>10682</v>
      </c>
      <c r="D96" s="109">
        <f t="shared" si="14"/>
        <v>214.88634077650372</v>
      </c>
      <c r="E96" s="98">
        <v>0</v>
      </c>
      <c r="F96" s="99">
        <v>0</v>
      </c>
      <c r="G96" s="109" t="str">
        <f t="shared" si="15"/>
        <v xml:space="preserve">0 </v>
      </c>
      <c r="H96" s="99">
        <f t="shared" si="17"/>
        <v>4971</v>
      </c>
      <c r="I96" s="99"/>
      <c r="J96" s="100">
        <f>C96+F96</f>
        <v>10682</v>
      </c>
      <c r="K96" s="109">
        <f t="shared" si="16"/>
        <v>214.88634077650372</v>
      </c>
      <c r="L96" s="46"/>
    </row>
    <row r="97" spans="1:14" s="8" customFormat="1" ht="33.75" customHeight="1">
      <c r="A97" s="127" t="s">
        <v>97</v>
      </c>
      <c r="B97" s="128">
        <f>B98+B99+B100</f>
        <v>21052</v>
      </c>
      <c r="C97" s="128">
        <f>C98+C99+C100</f>
        <v>43631</v>
      </c>
      <c r="D97" s="109">
        <f t="shared" si="14"/>
        <v>207.25346760402812</v>
      </c>
      <c r="E97" s="128">
        <f>E98+E99+E100</f>
        <v>2</v>
      </c>
      <c r="F97" s="128">
        <f>F98+F99+F100</f>
        <v>0</v>
      </c>
      <c r="G97" s="109">
        <f t="shared" si="15"/>
        <v>0</v>
      </c>
      <c r="H97" s="128">
        <f>H98+H99+H100</f>
        <v>21054</v>
      </c>
      <c r="I97" s="128">
        <f>I98+I99+I100</f>
        <v>0</v>
      </c>
      <c r="J97" s="128">
        <f>J98+J99+J100</f>
        <v>43631</v>
      </c>
      <c r="K97" s="109">
        <f t="shared" si="16"/>
        <v>207.23377980431272</v>
      </c>
      <c r="L97" s="46"/>
    </row>
    <row r="98" spans="1:14" s="8" customFormat="1" ht="24.75" customHeight="1">
      <c r="A98" s="97" t="s">
        <v>11</v>
      </c>
      <c r="B98" s="98">
        <v>16324</v>
      </c>
      <c r="C98" s="98">
        <v>33716</v>
      </c>
      <c r="D98" s="109">
        <f t="shared" si="14"/>
        <v>206.54251408968389</v>
      </c>
      <c r="E98" s="98">
        <v>2</v>
      </c>
      <c r="F98" s="99">
        <v>0</v>
      </c>
      <c r="G98" s="109">
        <f t="shared" si="15"/>
        <v>0</v>
      </c>
      <c r="H98" s="99">
        <f t="shared" si="17"/>
        <v>16326</v>
      </c>
      <c r="I98" s="99"/>
      <c r="J98" s="100">
        <f>C98+F98-I98</f>
        <v>33716</v>
      </c>
      <c r="K98" s="109">
        <f t="shared" si="16"/>
        <v>206.51721180938384</v>
      </c>
      <c r="L98" s="46"/>
    </row>
    <row r="99" spans="1:14" s="8" customFormat="1" ht="21.75" hidden="1" customHeight="1">
      <c r="A99" s="97" t="s">
        <v>12</v>
      </c>
      <c r="B99" s="98"/>
      <c r="C99" s="98">
        <v>0</v>
      </c>
      <c r="D99" s="109" t="str">
        <f t="shared" si="14"/>
        <v xml:space="preserve">0 </v>
      </c>
      <c r="E99" s="98">
        <v>0</v>
      </c>
      <c r="F99" s="99">
        <v>0</v>
      </c>
      <c r="G99" s="109" t="str">
        <f t="shared" si="15"/>
        <v xml:space="preserve">0 </v>
      </c>
      <c r="H99" s="99">
        <f>B99+E99</f>
        <v>0</v>
      </c>
      <c r="I99" s="99"/>
      <c r="J99" s="100">
        <f>C99+F99</f>
        <v>0</v>
      </c>
      <c r="K99" s="109" t="str">
        <f t="shared" si="16"/>
        <v xml:space="preserve">0 </v>
      </c>
      <c r="L99" s="46"/>
    </row>
    <row r="100" spans="1:14" s="8" customFormat="1" ht="46.5" customHeight="1">
      <c r="A100" s="97" t="s">
        <v>73</v>
      </c>
      <c r="B100" s="98">
        <v>4728</v>
      </c>
      <c r="C100" s="98">
        <v>9915</v>
      </c>
      <c r="D100" s="109">
        <f t="shared" si="14"/>
        <v>209.70812182741119</v>
      </c>
      <c r="E100" s="98">
        <v>0</v>
      </c>
      <c r="F100" s="99">
        <v>0</v>
      </c>
      <c r="G100" s="109" t="str">
        <f t="shared" si="15"/>
        <v xml:space="preserve">0 </v>
      </c>
      <c r="H100" s="99">
        <f>B100+E100</f>
        <v>4728</v>
      </c>
      <c r="I100" s="99"/>
      <c r="J100" s="100">
        <f>C100+F100</f>
        <v>9915</v>
      </c>
      <c r="K100" s="109">
        <f t="shared" si="16"/>
        <v>209.70812182741119</v>
      </c>
      <c r="L100" s="46"/>
    </row>
    <row r="101" spans="1:14" s="8" customFormat="1" ht="27" customHeight="1">
      <c r="A101" s="127" t="s">
        <v>84</v>
      </c>
      <c r="B101" s="128">
        <f>B102+B103+B104+B105</f>
        <v>0</v>
      </c>
      <c r="C101" s="128">
        <f>C102+C103+C104+C105</f>
        <v>0</v>
      </c>
      <c r="D101" s="109" t="str">
        <f t="shared" si="14"/>
        <v xml:space="preserve">0 </v>
      </c>
      <c r="E101" s="128">
        <f>E102+E103+E104+E105</f>
        <v>0</v>
      </c>
      <c r="F101" s="128">
        <f>F102+F103+F104+F105</f>
        <v>0</v>
      </c>
      <c r="G101" s="109" t="str">
        <f t="shared" si="15"/>
        <v xml:space="preserve">0 </v>
      </c>
      <c r="H101" s="128">
        <f>H102+H103+H104+H105</f>
        <v>0</v>
      </c>
      <c r="I101" s="128"/>
      <c r="J101" s="128">
        <f>J102+J103+J104+J105</f>
        <v>0</v>
      </c>
      <c r="K101" s="109" t="str">
        <f t="shared" si="16"/>
        <v xml:space="preserve">0 </v>
      </c>
      <c r="L101" s="46"/>
    </row>
    <row r="102" spans="1:14" s="8" customFormat="1" ht="29.25" hidden="1" customHeight="1">
      <c r="A102" s="97" t="s">
        <v>7</v>
      </c>
      <c r="B102" s="98"/>
      <c r="C102" s="98">
        <v>0</v>
      </c>
      <c r="D102" s="109" t="str">
        <f t="shared" si="14"/>
        <v xml:space="preserve">0 </v>
      </c>
      <c r="E102" s="98">
        <v>0</v>
      </c>
      <c r="F102" s="99">
        <v>0</v>
      </c>
      <c r="G102" s="109" t="str">
        <f t="shared" si="15"/>
        <v xml:space="preserve">0 </v>
      </c>
      <c r="H102" s="99">
        <f>B102+E102</f>
        <v>0</v>
      </c>
      <c r="I102" s="99"/>
      <c r="J102" s="99">
        <f>C102+F102</f>
        <v>0</v>
      </c>
      <c r="K102" s="109" t="str">
        <f t="shared" si="16"/>
        <v xml:space="preserve">0 </v>
      </c>
      <c r="L102" s="46"/>
    </row>
    <row r="103" spans="1:14" s="8" customFormat="1" ht="26.25" hidden="1" customHeight="1">
      <c r="A103" s="97" t="s">
        <v>25</v>
      </c>
      <c r="B103" s="98">
        <v>0</v>
      </c>
      <c r="C103" s="98">
        <v>0</v>
      </c>
      <c r="D103" s="109" t="str">
        <f t="shared" si="14"/>
        <v xml:space="preserve">0 </v>
      </c>
      <c r="E103" s="98">
        <v>0</v>
      </c>
      <c r="F103" s="99">
        <v>0</v>
      </c>
      <c r="G103" s="109" t="str">
        <f t="shared" si="15"/>
        <v xml:space="preserve">0 </v>
      </c>
      <c r="H103" s="99">
        <f>B103+E103</f>
        <v>0</v>
      </c>
      <c r="I103" s="99"/>
      <c r="J103" s="99">
        <f>C103+F103</f>
        <v>0</v>
      </c>
      <c r="K103" s="109" t="str">
        <f t="shared" si="16"/>
        <v xml:space="preserve">0 </v>
      </c>
      <c r="L103" s="46"/>
    </row>
    <row r="104" spans="1:14" s="8" customFormat="1" ht="37.5" hidden="1" customHeight="1">
      <c r="A104" s="97" t="s">
        <v>44</v>
      </c>
      <c r="B104" s="98"/>
      <c r="C104" s="98">
        <v>0</v>
      </c>
      <c r="D104" s="109" t="str">
        <f t="shared" si="14"/>
        <v xml:space="preserve">0 </v>
      </c>
      <c r="E104" s="98">
        <v>0</v>
      </c>
      <c r="F104" s="99">
        <v>0</v>
      </c>
      <c r="G104" s="109" t="str">
        <f t="shared" si="15"/>
        <v xml:space="preserve">0 </v>
      </c>
      <c r="H104" s="99">
        <f>B104+E104</f>
        <v>0</v>
      </c>
      <c r="I104" s="99"/>
      <c r="J104" s="99">
        <f>C104+F104</f>
        <v>0</v>
      </c>
      <c r="K104" s="109" t="str">
        <f t="shared" si="16"/>
        <v xml:space="preserve">0 </v>
      </c>
      <c r="L104" s="46"/>
    </row>
    <row r="105" spans="1:14" s="8" customFormat="1" ht="39.75" customHeight="1">
      <c r="A105" s="97" t="s">
        <v>81</v>
      </c>
      <c r="B105" s="98">
        <v>0</v>
      </c>
      <c r="C105" s="98">
        <v>0</v>
      </c>
      <c r="D105" s="109" t="str">
        <f t="shared" si="14"/>
        <v xml:space="preserve">0 </v>
      </c>
      <c r="E105" s="98">
        <v>0</v>
      </c>
      <c r="F105" s="99">
        <v>0</v>
      </c>
      <c r="G105" s="109" t="str">
        <f t="shared" si="15"/>
        <v xml:space="preserve">0 </v>
      </c>
      <c r="H105" s="99">
        <f>B105+E105</f>
        <v>0</v>
      </c>
      <c r="I105" s="99"/>
      <c r="J105" s="99">
        <v>0</v>
      </c>
      <c r="K105" s="109" t="str">
        <f t="shared" si="16"/>
        <v xml:space="preserve">0 </v>
      </c>
      <c r="L105" s="46"/>
    </row>
    <row r="106" spans="1:14" s="8" customFormat="1" ht="24.75" customHeight="1">
      <c r="A106" s="127" t="s">
        <v>50</v>
      </c>
      <c r="B106" s="128">
        <f>B107+B108+B109+B110+B111</f>
        <v>61978</v>
      </c>
      <c r="C106" s="128">
        <f>C107+C108+C109+C110+C111</f>
        <v>108984</v>
      </c>
      <c r="D106" s="109">
        <f t="shared" si="14"/>
        <v>175.84304107909259</v>
      </c>
      <c r="E106" s="128">
        <f>E107+E108+E109+E110+E111</f>
        <v>0</v>
      </c>
      <c r="F106" s="128">
        <v>0</v>
      </c>
      <c r="G106" s="109" t="str">
        <f t="shared" si="15"/>
        <v xml:space="preserve">0 </v>
      </c>
      <c r="H106" s="128">
        <f>H107+H108+H109+H110+H111</f>
        <v>61978</v>
      </c>
      <c r="I106" s="128">
        <f>I107+I108+I109+I110+I111</f>
        <v>0</v>
      </c>
      <c r="J106" s="128">
        <f>J107+J108+J109+J110+J111</f>
        <v>108984</v>
      </c>
      <c r="K106" s="109">
        <f t="shared" si="16"/>
        <v>175.84304107909259</v>
      </c>
      <c r="L106" s="46"/>
    </row>
    <row r="107" spans="1:14" s="8" customFormat="1" ht="21" customHeight="1">
      <c r="A107" s="97" t="s">
        <v>13</v>
      </c>
      <c r="B107" s="98">
        <v>3003</v>
      </c>
      <c r="C107" s="98">
        <v>5144</v>
      </c>
      <c r="D107" s="109">
        <f t="shared" si="14"/>
        <v>171.2953712953713</v>
      </c>
      <c r="E107" s="98">
        <v>0</v>
      </c>
      <c r="F107" s="99">
        <v>0</v>
      </c>
      <c r="G107" s="109" t="str">
        <f t="shared" si="15"/>
        <v xml:space="preserve">0 </v>
      </c>
      <c r="H107" s="99">
        <v>3003</v>
      </c>
      <c r="I107" s="99"/>
      <c r="J107" s="100">
        <f>C107+F107</f>
        <v>5144</v>
      </c>
      <c r="K107" s="109">
        <f t="shared" si="16"/>
        <v>171.2953712953713</v>
      </c>
      <c r="L107" s="46"/>
    </row>
    <row r="108" spans="1:14" s="8" customFormat="1" ht="36" customHeight="1">
      <c r="A108" s="97" t="s">
        <v>33</v>
      </c>
      <c r="B108" s="98">
        <v>14373</v>
      </c>
      <c r="C108" s="98">
        <v>25992</v>
      </c>
      <c r="D108" s="109">
        <f t="shared" si="14"/>
        <v>180.83907326236695</v>
      </c>
      <c r="E108" s="98">
        <v>0</v>
      </c>
      <c r="F108" s="99">
        <v>0</v>
      </c>
      <c r="G108" s="109" t="str">
        <f t="shared" si="15"/>
        <v xml:space="preserve">0 </v>
      </c>
      <c r="H108" s="99">
        <f>B108+E108</f>
        <v>14373</v>
      </c>
      <c r="I108" s="99"/>
      <c r="J108" s="100">
        <f>C108+F108</f>
        <v>25992</v>
      </c>
      <c r="K108" s="109">
        <f t="shared" si="16"/>
        <v>180.83907326236695</v>
      </c>
      <c r="L108" s="46"/>
    </row>
    <row r="109" spans="1:14" s="8" customFormat="1" ht="36" customHeight="1">
      <c r="A109" s="97" t="s">
        <v>31</v>
      </c>
      <c r="B109" s="98">
        <v>26620</v>
      </c>
      <c r="C109" s="98">
        <v>49567</v>
      </c>
      <c r="D109" s="109">
        <f t="shared" si="14"/>
        <v>186.20210368144251</v>
      </c>
      <c r="E109" s="98">
        <v>0</v>
      </c>
      <c r="F109" s="99">
        <v>0</v>
      </c>
      <c r="G109" s="109" t="str">
        <f t="shared" si="15"/>
        <v xml:space="preserve">0 </v>
      </c>
      <c r="H109" s="99">
        <f>B109+E109</f>
        <v>26620</v>
      </c>
      <c r="I109" s="99"/>
      <c r="J109" s="100">
        <f>C109+F109</f>
        <v>49567</v>
      </c>
      <c r="K109" s="109">
        <f t="shared" si="16"/>
        <v>186.20210368144251</v>
      </c>
      <c r="L109" s="46"/>
    </row>
    <row r="110" spans="1:14" s="8" customFormat="1" ht="21" customHeight="1">
      <c r="A110" s="97" t="s">
        <v>58</v>
      </c>
      <c r="B110" s="98">
        <v>15670</v>
      </c>
      <c r="C110" s="98">
        <v>23544</v>
      </c>
      <c r="D110" s="109">
        <f t="shared" si="14"/>
        <v>150.24888321633696</v>
      </c>
      <c r="E110" s="98">
        <v>0</v>
      </c>
      <c r="F110" s="99">
        <v>0</v>
      </c>
      <c r="G110" s="109" t="str">
        <f t="shared" si="15"/>
        <v xml:space="preserve">0 </v>
      </c>
      <c r="H110" s="99">
        <f>B110+E110</f>
        <v>15670</v>
      </c>
      <c r="I110" s="99"/>
      <c r="J110" s="100">
        <f>C110+F110</f>
        <v>23544</v>
      </c>
      <c r="K110" s="109">
        <f t="shared" si="16"/>
        <v>150.24888321633696</v>
      </c>
      <c r="L110" s="46"/>
    </row>
    <row r="111" spans="1:14" s="8" customFormat="1" ht="35.25" customHeight="1">
      <c r="A111" s="97" t="s">
        <v>32</v>
      </c>
      <c r="B111" s="98">
        <v>2312</v>
      </c>
      <c r="C111" s="131">
        <v>4737</v>
      </c>
      <c r="D111" s="109">
        <f t="shared" si="14"/>
        <v>204.88754325259518</v>
      </c>
      <c r="E111" s="98">
        <v>0</v>
      </c>
      <c r="F111" s="99">
        <v>0</v>
      </c>
      <c r="G111" s="109" t="str">
        <f t="shared" si="15"/>
        <v xml:space="preserve">0 </v>
      </c>
      <c r="H111" s="99">
        <f>B111+E111</f>
        <v>2312</v>
      </c>
      <c r="I111" s="99"/>
      <c r="J111" s="100">
        <f>C111+F111</f>
        <v>4737</v>
      </c>
      <c r="K111" s="109">
        <f t="shared" si="16"/>
        <v>204.88754325259518</v>
      </c>
      <c r="L111" s="46"/>
    </row>
    <row r="112" spans="1:14" s="8" customFormat="1" ht="34.5" customHeight="1">
      <c r="A112" s="132" t="s">
        <v>59</v>
      </c>
      <c r="B112" s="130">
        <f>B113+B114+B115+B120+B121</f>
        <v>5735</v>
      </c>
      <c r="C112" s="130">
        <f>C113+C114+C115+C120+C121</f>
        <v>13623</v>
      </c>
      <c r="D112" s="109">
        <f t="shared" si="14"/>
        <v>237.54141238012204</v>
      </c>
      <c r="E112" s="130">
        <f>E113+E114+E115+E120</f>
        <v>0</v>
      </c>
      <c r="F112" s="130">
        <f>F113+F114+F115+F120</f>
        <v>0</v>
      </c>
      <c r="G112" s="109" t="str">
        <f t="shared" si="15"/>
        <v xml:space="preserve">0 </v>
      </c>
      <c r="H112" s="133">
        <f>H113+H114+H115+H120+H121</f>
        <v>5735</v>
      </c>
      <c r="I112" s="133">
        <f>I113+I114+I115+I120+I121</f>
        <v>0</v>
      </c>
      <c r="J112" s="133">
        <f>J113+J114+J115+J120+J121</f>
        <v>13623</v>
      </c>
      <c r="K112" s="109">
        <f t="shared" si="16"/>
        <v>237.54141238012204</v>
      </c>
      <c r="L112" s="46"/>
      <c r="N112" s="21"/>
    </row>
    <row r="113" spans="1:12" s="8" customFormat="1" ht="22.5" customHeight="1">
      <c r="A113" s="97" t="s">
        <v>60</v>
      </c>
      <c r="B113" s="98">
        <v>3506</v>
      </c>
      <c r="C113" s="131">
        <v>7694</v>
      </c>
      <c r="D113" s="109">
        <f t="shared" si="14"/>
        <v>219.45236737022248</v>
      </c>
      <c r="E113" s="98">
        <v>0</v>
      </c>
      <c r="F113" s="99">
        <v>0</v>
      </c>
      <c r="G113" s="109" t="str">
        <f t="shared" si="15"/>
        <v xml:space="preserve">0 </v>
      </c>
      <c r="H113" s="99">
        <f>B113+E113</f>
        <v>3506</v>
      </c>
      <c r="I113" s="99"/>
      <c r="J113" s="100">
        <f>C113+F113</f>
        <v>7694</v>
      </c>
      <c r="K113" s="109">
        <f t="shared" si="16"/>
        <v>219.45236737022248</v>
      </c>
      <c r="L113" s="46"/>
    </row>
    <row r="114" spans="1:12" s="8" customFormat="1" ht="22.5" customHeight="1">
      <c r="A114" s="97" t="s">
        <v>61</v>
      </c>
      <c r="B114" s="98">
        <v>2174</v>
      </c>
      <c r="C114" s="131">
        <v>5775</v>
      </c>
      <c r="D114" s="109">
        <f t="shared" si="14"/>
        <v>265.63937442502299</v>
      </c>
      <c r="E114" s="98">
        <v>0</v>
      </c>
      <c r="F114" s="99">
        <v>0</v>
      </c>
      <c r="G114" s="109" t="str">
        <f t="shared" si="15"/>
        <v xml:space="preserve">0 </v>
      </c>
      <c r="H114" s="99">
        <f>B114+E114</f>
        <v>2174</v>
      </c>
      <c r="I114" s="99"/>
      <c r="J114" s="100">
        <f>C114+F114</f>
        <v>5775</v>
      </c>
      <c r="K114" s="109">
        <f t="shared" si="16"/>
        <v>265.63937442502299</v>
      </c>
      <c r="L114" s="46"/>
    </row>
    <row r="115" spans="1:12" s="8" customFormat="1" ht="54.75" hidden="1" customHeight="1">
      <c r="A115" s="97" t="s">
        <v>77</v>
      </c>
      <c r="B115" s="98">
        <v>0</v>
      </c>
      <c r="C115" s="131"/>
      <c r="D115" s="109" t="str">
        <f t="shared" si="14"/>
        <v xml:space="preserve">0 </v>
      </c>
      <c r="E115" s="98">
        <v>0</v>
      </c>
      <c r="F115" s="99">
        <v>0</v>
      </c>
      <c r="G115" s="109" t="str">
        <f t="shared" si="15"/>
        <v xml:space="preserve">0 </v>
      </c>
      <c r="H115" s="99">
        <f t="shared" ref="H115:H121" si="18">B115+E115</f>
        <v>0</v>
      </c>
      <c r="I115" s="99"/>
      <c r="J115" s="100">
        <f t="shared" ref="J115:J121" si="19">C115+F115</f>
        <v>0</v>
      </c>
      <c r="K115" s="109" t="str">
        <f t="shared" si="16"/>
        <v xml:space="preserve">0 </v>
      </c>
      <c r="L115" s="46"/>
    </row>
    <row r="116" spans="1:12" s="8" customFormat="1" ht="33" hidden="1" customHeight="1">
      <c r="A116" s="132" t="s">
        <v>65</v>
      </c>
      <c r="B116" s="130">
        <f>B117+B118</f>
        <v>0</v>
      </c>
      <c r="C116" s="133"/>
      <c r="D116" s="109" t="str">
        <f t="shared" si="14"/>
        <v xml:space="preserve">0 </v>
      </c>
      <c r="E116" s="130">
        <f>E117+E118</f>
        <v>0</v>
      </c>
      <c r="F116" s="133">
        <f>F117+F118</f>
        <v>0</v>
      </c>
      <c r="G116" s="109" t="str">
        <f t="shared" si="15"/>
        <v xml:space="preserve">0 </v>
      </c>
      <c r="H116" s="99">
        <f t="shared" si="18"/>
        <v>0</v>
      </c>
      <c r="I116" s="133"/>
      <c r="J116" s="100">
        <f t="shared" si="19"/>
        <v>0</v>
      </c>
      <c r="K116" s="109" t="str">
        <f t="shared" si="16"/>
        <v xml:space="preserve">0 </v>
      </c>
      <c r="L116" s="46"/>
    </row>
    <row r="117" spans="1:12" s="8" customFormat="1" ht="26.25" hidden="1" customHeight="1">
      <c r="A117" s="97" t="s">
        <v>66</v>
      </c>
      <c r="B117" s="98"/>
      <c r="C117" s="131"/>
      <c r="D117" s="109" t="str">
        <f t="shared" si="14"/>
        <v xml:space="preserve">0 </v>
      </c>
      <c r="E117" s="98">
        <v>0</v>
      </c>
      <c r="F117" s="99">
        <v>0</v>
      </c>
      <c r="G117" s="109" t="str">
        <f t="shared" si="15"/>
        <v xml:space="preserve">0 </v>
      </c>
      <c r="H117" s="99">
        <f t="shared" si="18"/>
        <v>0</v>
      </c>
      <c r="I117" s="99"/>
      <c r="J117" s="100">
        <f t="shared" si="19"/>
        <v>0</v>
      </c>
      <c r="K117" s="109" t="str">
        <f t="shared" si="16"/>
        <v xml:space="preserve">0 </v>
      </c>
      <c r="L117" s="46"/>
    </row>
    <row r="118" spans="1:12" s="8" customFormat="1" ht="27" hidden="1" customHeight="1">
      <c r="A118" s="97" t="s">
        <v>67</v>
      </c>
      <c r="B118" s="98">
        <v>0</v>
      </c>
      <c r="C118" s="131"/>
      <c r="D118" s="109" t="str">
        <f t="shared" si="14"/>
        <v xml:space="preserve">0 </v>
      </c>
      <c r="E118" s="98">
        <v>0</v>
      </c>
      <c r="F118" s="99">
        <v>0</v>
      </c>
      <c r="G118" s="109" t="str">
        <f t="shared" si="15"/>
        <v xml:space="preserve">0 </v>
      </c>
      <c r="H118" s="99">
        <f t="shared" si="18"/>
        <v>0</v>
      </c>
      <c r="I118" s="99"/>
      <c r="J118" s="100">
        <f t="shared" si="19"/>
        <v>0</v>
      </c>
      <c r="K118" s="109" t="str">
        <f t="shared" si="16"/>
        <v xml:space="preserve">0 </v>
      </c>
      <c r="L118" s="46"/>
    </row>
    <row r="119" spans="1:12" s="8" customFormat="1" ht="27" hidden="1" customHeight="1">
      <c r="A119" s="97" t="s">
        <v>68</v>
      </c>
      <c r="B119" s="98">
        <v>0</v>
      </c>
      <c r="C119" s="131"/>
      <c r="D119" s="109" t="str">
        <f t="shared" si="14"/>
        <v xml:space="preserve">0 </v>
      </c>
      <c r="E119" s="98">
        <v>0</v>
      </c>
      <c r="F119" s="99">
        <v>0</v>
      </c>
      <c r="G119" s="109" t="str">
        <f t="shared" si="15"/>
        <v xml:space="preserve">0 </v>
      </c>
      <c r="H119" s="99">
        <f t="shared" si="18"/>
        <v>0</v>
      </c>
      <c r="I119" s="99"/>
      <c r="J119" s="100">
        <f t="shared" si="19"/>
        <v>0</v>
      </c>
      <c r="K119" s="109" t="str">
        <f t="shared" si="16"/>
        <v xml:space="preserve">0 </v>
      </c>
      <c r="L119" s="46"/>
    </row>
    <row r="120" spans="1:12" s="8" customFormat="1" ht="30.75" hidden="1" customHeight="1">
      <c r="A120" s="97" t="s">
        <v>77</v>
      </c>
      <c r="B120" s="98"/>
      <c r="C120" s="131">
        <v>0</v>
      </c>
      <c r="D120" s="109" t="str">
        <f t="shared" si="14"/>
        <v xml:space="preserve">0 </v>
      </c>
      <c r="E120" s="98">
        <v>0</v>
      </c>
      <c r="F120" s="99">
        <v>0</v>
      </c>
      <c r="G120" s="109" t="str">
        <f t="shared" si="15"/>
        <v xml:space="preserve">0 </v>
      </c>
      <c r="H120" s="99">
        <f t="shared" si="18"/>
        <v>0</v>
      </c>
      <c r="I120" s="99"/>
      <c r="J120" s="100">
        <f t="shared" si="19"/>
        <v>0</v>
      </c>
      <c r="K120" s="109" t="str">
        <f t="shared" si="16"/>
        <v xml:space="preserve">0 </v>
      </c>
      <c r="L120" s="46"/>
    </row>
    <row r="121" spans="1:12" s="8" customFormat="1" ht="30.75" customHeight="1">
      <c r="A121" s="97" t="s">
        <v>119</v>
      </c>
      <c r="B121" s="98">
        <v>55</v>
      </c>
      <c r="C121" s="131">
        <v>154</v>
      </c>
      <c r="D121" s="109">
        <f t="shared" si="14"/>
        <v>280</v>
      </c>
      <c r="E121" s="98">
        <v>0</v>
      </c>
      <c r="F121" s="99">
        <v>0</v>
      </c>
      <c r="G121" s="109" t="str">
        <f t="shared" si="15"/>
        <v xml:space="preserve">0 </v>
      </c>
      <c r="H121" s="99">
        <f t="shared" si="18"/>
        <v>55</v>
      </c>
      <c r="I121" s="99"/>
      <c r="J121" s="100">
        <f t="shared" si="19"/>
        <v>154</v>
      </c>
      <c r="K121" s="109"/>
      <c r="L121" s="46"/>
    </row>
    <row r="122" spans="1:12" s="8" customFormat="1" ht="35.25" customHeight="1">
      <c r="A122" s="132" t="s">
        <v>65</v>
      </c>
      <c r="B122" s="128">
        <f>B123+B125</f>
        <v>255</v>
      </c>
      <c r="C122" s="128">
        <f>C123+C125</f>
        <v>422</v>
      </c>
      <c r="D122" s="109">
        <f t="shared" si="14"/>
        <v>165.49019607843135</v>
      </c>
      <c r="E122" s="128">
        <f>E124+E123</f>
        <v>0</v>
      </c>
      <c r="F122" s="128">
        <f>F124+F123+F125</f>
        <v>0</v>
      </c>
      <c r="G122" s="109" t="str">
        <f t="shared" si="15"/>
        <v xml:space="preserve">0 </v>
      </c>
      <c r="H122" s="128">
        <f>H123+H125</f>
        <v>255</v>
      </c>
      <c r="I122" s="128">
        <f>I124+I123+I125</f>
        <v>0</v>
      </c>
      <c r="J122" s="128">
        <f>J124+J123+J125</f>
        <v>422</v>
      </c>
      <c r="K122" s="109">
        <f t="shared" ref="K122:K132" si="20">IF(H122=0,  "0 ", J122/H122*100)</f>
        <v>165.49019607843135</v>
      </c>
      <c r="L122" s="46"/>
    </row>
    <row r="123" spans="1:12" s="8" customFormat="1" ht="34.5" customHeight="1">
      <c r="A123" s="97" t="s">
        <v>66</v>
      </c>
      <c r="B123" s="129">
        <v>0</v>
      </c>
      <c r="C123" s="129">
        <v>100</v>
      </c>
      <c r="D123" s="109" t="str">
        <f t="shared" si="14"/>
        <v xml:space="preserve">0 </v>
      </c>
      <c r="E123" s="129">
        <v>0</v>
      </c>
      <c r="F123" s="129">
        <v>0</v>
      </c>
      <c r="G123" s="109" t="str">
        <f t="shared" si="15"/>
        <v xml:space="preserve">0 </v>
      </c>
      <c r="H123" s="99">
        <f>B123+E123</f>
        <v>0</v>
      </c>
      <c r="I123" s="99"/>
      <c r="J123" s="100">
        <f>C123+F123</f>
        <v>100</v>
      </c>
      <c r="K123" s="109" t="str">
        <f t="shared" si="20"/>
        <v xml:space="preserve">0 </v>
      </c>
      <c r="L123" s="46"/>
    </row>
    <row r="124" spans="1:12" s="8" customFormat="1" ht="54.75" hidden="1" customHeight="1">
      <c r="A124" s="97" t="s">
        <v>67</v>
      </c>
      <c r="B124" s="98"/>
      <c r="C124" s="131">
        <v>0</v>
      </c>
      <c r="D124" s="109" t="str">
        <f t="shared" si="14"/>
        <v xml:space="preserve">0 </v>
      </c>
      <c r="E124" s="98">
        <v>0</v>
      </c>
      <c r="F124" s="99">
        <v>0</v>
      </c>
      <c r="G124" s="109" t="str">
        <f t="shared" si="15"/>
        <v xml:space="preserve">0 </v>
      </c>
      <c r="H124" s="99">
        <f>B124+E124</f>
        <v>0</v>
      </c>
      <c r="I124" s="99"/>
      <c r="J124" s="100">
        <f>C124+F124</f>
        <v>0</v>
      </c>
      <c r="K124" s="109" t="str">
        <f t="shared" si="20"/>
        <v xml:space="preserve">0 </v>
      </c>
      <c r="L124" s="46"/>
    </row>
    <row r="125" spans="1:12" s="8" customFormat="1" ht="38.25" customHeight="1">
      <c r="A125" s="97" t="s">
        <v>67</v>
      </c>
      <c r="B125" s="98">
        <v>255</v>
      </c>
      <c r="C125" s="131">
        <v>322</v>
      </c>
      <c r="D125" s="109">
        <f t="shared" si="14"/>
        <v>126.27450980392156</v>
      </c>
      <c r="E125" s="98">
        <v>0</v>
      </c>
      <c r="F125" s="99">
        <v>0</v>
      </c>
      <c r="G125" s="109" t="str">
        <f t="shared" si="15"/>
        <v xml:space="preserve">0 </v>
      </c>
      <c r="H125" s="99">
        <f>B125+E125</f>
        <v>255</v>
      </c>
      <c r="I125" s="99"/>
      <c r="J125" s="100">
        <f>C125+F125</f>
        <v>322</v>
      </c>
      <c r="K125" s="109">
        <f t="shared" si="20"/>
        <v>126.27450980392156</v>
      </c>
      <c r="L125" s="46"/>
    </row>
    <row r="126" spans="1:12" s="13" customFormat="1" ht="52.5" hidden="1" customHeight="1">
      <c r="A126" s="132" t="s">
        <v>98</v>
      </c>
      <c r="B126" s="130">
        <f>B127</f>
        <v>0</v>
      </c>
      <c r="C126" s="130">
        <f>C127</f>
        <v>0</v>
      </c>
      <c r="D126" s="109" t="str">
        <f t="shared" si="14"/>
        <v xml:space="preserve">0 </v>
      </c>
      <c r="E126" s="130">
        <f t="shared" ref="E126:J126" si="21">E127</f>
        <v>0</v>
      </c>
      <c r="F126" s="130">
        <f t="shared" si="21"/>
        <v>0</v>
      </c>
      <c r="G126" s="130" t="str">
        <f t="shared" si="21"/>
        <v xml:space="preserve">0 </v>
      </c>
      <c r="H126" s="130">
        <f t="shared" si="21"/>
        <v>0</v>
      </c>
      <c r="I126" s="130">
        <f t="shared" si="21"/>
        <v>0</v>
      </c>
      <c r="J126" s="130">
        <f t="shared" si="21"/>
        <v>0</v>
      </c>
      <c r="K126" s="109" t="str">
        <f t="shared" si="20"/>
        <v xml:space="preserve">0 </v>
      </c>
      <c r="L126" s="49"/>
    </row>
    <row r="127" spans="1:12" s="8" customFormat="1" ht="33" hidden="1" customHeight="1">
      <c r="A127" s="97" t="s">
        <v>98</v>
      </c>
      <c r="B127" s="98">
        <v>0</v>
      </c>
      <c r="C127" s="131">
        <v>0</v>
      </c>
      <c r="D127" s="109" t="str">
        <f t="shared" si="14"/>
        <v xml:space="preserve">0 </v>
      </c>
      <c r="E127" s="98">
        <v>0</v>
      </c>
      <c r="F127" s="99">
        <v>0</v>
      </c>
      <c r="G127" s="98" t="str">
        <f>G128</f>
        <v xml:space="preserve">0 </v>
      </c>
      <c r="H127" s="99">
        <f>B127+E127</f>
        <v>0</v>
      </c>
      <c r="I127" s="99">
        <f>C127+F127</f>
        <v>0</v>
      </c>
      <c r="J127" s="99">
        <f>D127+G127</f>
        <v>0</v>
      </c>
      <c r="K127" s="109" t="str">
        <f t="shared" si="20"/>
        <v xml:space="preserve">0 </v>
      </c>
    </row>
    <row r="128" spans="1:12" s="8" customFormat="1" ht="35.25" customHeight="1">
      <c r="A128" s="127" t="s">
        <v>51</v>
      </c>
      <c r="B128" s="128">
        <f>B129+B130+B131</f>
        <v>6382</v>
      </c>
      <c r="C128" s="128">
        <f>C129+C130+C131</f>
        <v>13650</v>
      </c>
      <c r="D128" s="109">
        <f t="shared" si="14"/>
        <v>213.88279536195549</v>
      </c>
      <c r="E128" s="128">
        <f>E129+E130+E131</f>
        <v>0</v>
      </c>
      <c r="F128" s="128">
        <f>F129+F130+F131</f>
        <v>0</v>
      </c>
      <c r="G128" s="109" t="str">
        <f>IF(E128=0,  "0 ", F128/E128*100)</f>
        <v xml:space="preserve">0 </v>
      </c>
      <c r="H128" s="128">
        <f>H129+H130+H131</f>
        <v>0</v>
      </c>
      <c r="I128" s="128">
        <f>I129+I130+I131</f>
        <v>13650</v>
      </c>
      <c r="J128" s="128">
        <f>J129+J130+J131</f>
        <v>0</v>
      </c>
      <c r="K128" s="109" t="str">
        <f t="shared" si="20"/>
        <v xml:space="preserve">0 </v>
      </c>
    </row>
    <row r="129" spans="1:11" s="8" customFormat="1" ht="50.25" customHeight="1">
      <c r="A129" s="97" t="s">
        <v>62</v>
      </c>
      <c r="B129" s="98">
        <v>6382</v>
      </c>
      <c r="C129" s="131">
        <v>13650</v>
      </c>
      <c r="D129" s="109">
        <f t="shared" si="14"/>
        <v>213.88279536195549</v>
      </c>
      <c r="E129" s="98">
        <v>0</v>
      </c>
      <c r="F129" s="99">
        <v>0</v>
      </c>
      <c r="G129" s="109" t="str">
        <f>IF(E129=0,  "0 ", F129/E129*100)</f>
        <v xml:space="preserve">0 </v>
      </c>
      <c r="H129" s="99">
        <v>0</v>
      </c>
      <c r="I129" s="99">
        <v>13650</v>
      </c>
      <c r="J129" s="100">
        <v>0</v>
      </c>
      <c r="K129" s="109" t="str">
        <f t="shared" si="20"/>
        <v xml:space="preserve">0 </v>
      </c>
    </row>
    <row r="130" spans="1:11" s="8" customFormat="1" ht="1.5" hidden="1" customHeight="1">
      <c r="A130" s="97" t="s">
        <v>64</v>
      </c>
      <c r="B130" s="98">
        <v>0</v>
      </c>
      <c r="C130" s="131">
        <v>0</v>
      </c>
      <c r="D130" s="109" t="str">
        <f t="shared" si="14"/>
        <v xml:space="preserve">0 </v>
      </c>
      <c r="E130" s="98">
        <v>0</v>
      </c>
      <c r="F130" s="99">
        <v>0</v>
      </c>
      <c r="G130" s="109" t="str">
        <f>IF(E130=0,  "0 ", F130/E130*100)</f>
        <v xml:space="preserve">0 </v>
      </c>
      <c r="H130" s="99">
        <f>B130+E130</f>
        <v>0</v>
      </c>
      <c r="I130" s="99"/>
      <c r="J130" s="99">
        <f>C130+F130</f>
        <v>0</v>
      </c>
      <c r="K130" s="109" t="str">
        <f t="shared" si="20"/>
        <v xml:space="preserve">0 </v>
      </c>
    </row>
    <row r="131" spans="1:11" s="8" customFormat="1" ht="23.25" hidden="1" customHeight="1">
      <c r="A131" s="97" t="s">
        <v>63</v>
      </c>
      <c r="B131" s="98">
        <v>0</v>
      </c>
      <c r="C131" s="131">
        <v>0</v>
      </c>
      <c r="D131" s="109" t="str">
        <f t="shared" si="14"/>
        <v xml:space="preserve">0 </v>
      </c>
      <c r="E131" s="131">
        <v>0</v>
      </c>
      <c r="F131" s="99">
        <v>0</v>
      </c>
      <c r="G131" s="109" t="str">
        <f>IF(E131=0,  "0 ", F131/E131*100)</f>
        <v xml:space="preserve">0 </v>
      </c>
      <c r="H131" s="99">
        <f>B131+E131</f>
        <v>0</v>
      </c>
      <c r="I131" s="99"/>
      <c r="J131" s="99">
        <f>C131+F131</f>
        <v>0</v>
      </c>
      <c r="K131" s="109" t="str">
        <f t="shared" si="20"/>
        <v xml:space="preserve">0 </v>
      </c>
    </row>
    <row r="132" spans="1:11" s="8" customFormat="1" ht="36" customHeight="1">
      <c r="A132" s="132" t="s">
        <v>4</v>
      </c>
      <c r="B132" s="133">
        <f>B52+B60+B63+B69+B77+B83+B88+B97+B101+B106+B112+B122+B128+B126+B86</f>
        <v>207988</v>
      </c>
      <c r="C132" s="133">
        <f>C52+C60+C63+C69+C77+C83+C88+C97+C101+C106+C112+C122+C128+C126</f>
        <v>634979</v>
      </c>
      <c r="D132" s="109">
        <f t="shared" si="14"/>
        <v>305.29597861415084</v>
      </c>
      <c r="E132" s="133">
        <f>E52+E60+E63+E69+E77+E83+E88+E97+E101+E106+E112+E122+E128+E126</f>
        <v>16421</v>
      </c>
      <c r="F132" s="133">
        <f>F52+F60+F63+F69+F77+F83+F88+F97+F101+F106+F112+F122+F128+F126</f>
        <v>59103</v>
      </c>
      <c r="G132" s="109">
        <f>IF(E132=0,  "0 ", F132/E132*100)</f>
        <v>359.92326898483651</v>
      </c>
      <c r="H132" s="133">
        <f>H52+H60+H63+H69+H77+H83+H88+H97+H101+H106+H112+H122+H128+H126+H86</f>
        <v>215222</v>
      </c>
      <c r="I132" s="133">
        <f>I52+I60+I63+I69+I77+I83+I88+I97+I101+I106+I112+I122+I128+I126+I67</f>
        <v>50285</v>
      </c>
      <c r="J132" s="133">
        <f>J52+J60+J63+J69+J77+J83+J88+J97+J101+J106+J112+J122+J128+J126</f>
        <v>643797</v>
      </c>
      <c r="K132" s="109">
        <f t="shared" si="20"/>
        <v>299.13159435373706</v>
      </c>
    </row>
    <row r="133" spans="1:11" s="22" customFormat="1" ht="15.75" customHeight="1">
      <c r="A133" s="2"/>
      <c r="B133" s="2"/>
      <c r="C133" s="2"/>
      <c r="D133" s="2"/>
      <c r="E133" s="2"/>
      <c r="F133" s="1"/>
      <c r="G133" s="1"/>
      <c r="H133" s="1"/>
      <c r="I133" s="1"/>
      <c r="J133" s="47"/>
      <c r="K133" s="47"/>
    </row>
    <row r="134" spans="1:11" s="22" customFormat="1" ht="12" customHeight="1">
      <c r="A134" s="2"/>
      <c r="B134" s="2"/>
      <c r="C134" s="2"/>
      <c r="D134" s="2"/>
      <c r="E134" s="2"/>
      <c r="F134" s="1"/>
      <c r="G134" s="50"/>
      <c r="H134" s="50"/>
      <c r="I134" s="50"/>
      <c r="J134" s="51"/>
      <c r="K134" s="48"/>
    </row>
    <row r="135" spans="1:11" s="8" customFormat="1" ht="69.75" customHeight="1">
      <c r="A135" s="23" t="s">
        <v>109</v>
      </c>
      <c r="B135" s="24"/>
      <c r="C135" s="24"/>
      <c r="D135" s="25"/>
      <c r="E135" s="26"/>
      <c r="F135" s="27"/>
      <c r="G135" s="28"/>
      <c r="H135" s="27" t="s">
        <v>108</v>
      </c>
      <c r="I135" s="27"/>
      <c r="J135" s="28"/>
      <c r="K135" s="8" t="s">
        <v>94</v>
      </c>
    </row>
    <row r="136" spans="1:11" s="8" customFormat="1" ht="15.75" customHeight="1">
      <c r="A136" s="29"/>
      <c r="B136" s="20"/>
      <c r="C136" s="30"/>
      <c r="D136" s="1"/>
      <c r="F136" s="27"/>
      <c r="G136" s="28"/>
      <c r="J136" s="31"/>
      <c r="K136" s="22"/>
    </row>
    <row r="137" spans="1:11" s="8" customFormat="1">
      <c r="C137" s="32"/>
      <c r="D137" s="33"/>
      <c r="F137" s="10"/>
      <c r="G137" s="34"/>
      <c r="H137" s="10"/>
      <c r="I137" s="10"/>
      <c r="J137" s="35"/>
      <c r="K137" s="22"/>
    </row>
    <row r="138" spans="1:11">
      <c r="E138" s="39"/>
    </row>
    <row r="139" spans="1:11">
      <c r="A139" s="103"/>
      <c r="H139" s="42"/>
      <c r="I139" s="42"/>
      <c r="J139" s="42"/>
    </row>
    <row r="140" spans="1:11">
      <c r="G140" s="27"/>
      <c r="H140" s="28"/>
      <c r="I140" s="28"/>
      <c r="J140" s="8"/>
    </row>
  </sheetData>
  <mergeCells count="14">
    <mergeCell ref="A1:J1"/>
    <mergeCell ref="A2:J2"/>
    <mergeCell ref="A3:J3"/>
    <mergeCell ref="J5:K5"/>
    <mergeCell ref="A6:K6"/>
    <mergeCell ref="A50:A51"/>
    <mergeCell ref="B50:D50"/>
    <mergeCell ref="E50:G50"/>
    <mergeCell ref="H50:K50"/>
    <mergeCell ref="A7:A8"/>
    <mergeCell ref="B7:D7"/>
    <mergeCell ref="E7:G7"/>
    <mergeCell ref="H7:K7"/>
    <mergeCell ref="A49:K49"/>
  </mergeCells>
  <printOptions horizontalCentered="1"/>
  <pageMargins left="0.15748031496062992" right="0" top="0.15748031496062992" bottom="0.15748031496062992" header="0.15748031496062992" footer="0.15748031496062992"/>
  <pageSetup paperSize="9" scale="60" fitToHeight="3" orientation="portrait" r:id="rId1"/>
  <headerFooter alignWithMargins="0"/>
  <rowBreaks count="1" manualBreakCount="1">
    <brk id="48" max="9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9"/>
  <sheetViews>
    <sheetView topLeftCell="A28" zoomScale="65" zoomScaleNormal="65" zoomScaleSheetLayoutView="85" workbookViewId="0">
      <selection activeCell="J50" sqref="J50"/>
    </sheetView>
  </sheetViews>
  <sheetFormatPr defaultRowHeight="17.25"/>
  <cols>
    <col min="1" max="1" width="47.5703125" style="40" customWidth="1"/>
    <col min="2" max="2" width="17.28515625" style="40" customWidth="1"/>
    <col min="3" max="3" width="17.42578125" style="94" customWidth="1"/>
    <col min="4" max="4" width="14.85546875" style="95" customWidth="1"/>
    <col min="5" max="5" width="15.140625" style="40" customWidth="1"/>
    <col min="6" max="6" width="14" style="40" customWidth="1"/>
    <col min="7" max="7" width="16.28515625" style="41" customWidth="1"/>
    <col min="8" max="8" width="17.28515625" style="40" customWidth="1"/>
    <col min="9" max="9" width="0.28515625" style="40" hidden="1" customWidth="1"/>
    <col min="10" max="10" width="17.42578125" style="40" customWidth="1"/>
    <col min="11" max="11" width="15.7109375" style="82" customWidth="1"/>
    <col min="12" max="12" width="11.42578125" style="83" bestFit="1" customWidth="1"/>
    <col min="13" max="13" width="9.140625" style="83"/>
    <col min="14" max="14" width="13.42578125" style="83" bestFit="1" customWidth="1"/>
    <col min="15" max="16384" width="9.140625" style="83"/>
  </cols>
  <sheetData>
    <row r="1" spans="1:11" ht="22.5" customHeight="1">
      <c r="A1" s="262" t="s">
        <v>8</v>
      </c>
      <c r="B1" s="262"/>
      <c r="C1" s="262"/>
      <c r="D1" s="262"/>
      <c r="E1" s="262"/>
      <c r="F1" s="262"/>
      <c r="G1" s="262"/>
      <c r="H1" s="262"/>
      <c r="I1" s="262"/>
      <c r="J1" s="262"/>
      <c r="K1" s="149"/>
    </row>
    <row r="2" spans="1:11" ht="17.25" customHeight="1">
      <c r="A2" s="263" t="s">
        <v>24</v>
      </c>
      <c r="B2" s="263"/>
      <c r="C2" s="263"/>
      <c r="D2" s="263"/>
      <c r="E2" s="263"/>
      <c r="F2" s="263"/>
      <c r="G2" s="263"/>
      <c r="H2" s="263"/>
      <c r="I2" s="263"/>
      <c r="J2" s="263"/>
      <c r="K2" s="149"/>
    </row>
    <row r="3" spans="1:11" ht="15.75" customHeight="1">
      <c r="A3" s="262" t="s">
        <v>165</v>
      </c>
      <c r="B3" s="262"/>
      <c r="C3" s="262"/>
      <c r="D3" s="262"/>
      <c r="E3" s="262"/>
      <c r="F3" s="262"/>
      <c r="G3" s="262"/>
      <c r="H3" s="262"/>
      <c r="I3" s="262"/>
      <c r="J3" s="262"/>
      <c r="K3" s="149"/>
    </row>
    <row r="4" spans="1:11" ht="39" hidden="1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9"/>
    </row>
    <row r="5" spans="1:11" ht="21" customHeight="1">
      <c r="A5" s="148"/>
      <c r="B5" s="148"/>
      <c r="C5" s="148"/>
      <c r="D5" s="150"/>
      <c r="E5" s="148"/>
      <c r="F5" s="148"/>
      <c r="G5" s="150"/>
      <c r="H5" s="148"/>
      <c r="I5" s="148"/>
      <c r="J5" s="264" t="s">
        <v>37</v>
      </c>
      <c r="K5" s="264"/>
    </row>
    <row r="6" spans="1:11" ht="18.75">
      <c r="A6" s="265" t="s">
        <v>43</v>
      </c>
      <c r="B6" s="266"/>
      <c r="C6" s="266"/>
      <c r="D6" s="266"/>
      <c r="E6" s="266"/>
      <c r="F6" s="266"/>
      <c r="G6" s="266"/>
      <c r="H6" s="266"/>
      <c r="I6" s="266"/>
      <c r="J6" s="266"/>
      <c r="K6" s="267"/>
    </row>
    <row r="7" spans="1:11" ht="21" customHeight="1">
      <c r="A7" s="253" t="s">
        <v>0</v>
      </c>
      <c r="B7" s="255" t="s">
        <v>23</v>
      </c>
      <c r="C7" s="256"/>
      <c r="D7" s="257"/>
      <c r="E7" s="258" t="s">
        <v>38</v>
      </c>
      <c r="F7" s="259"/>
      <c r="G7" s="260"/>
      <c r="H7" s="261" t="s">
        <v>74</v>
      </c>
      <c r="I7" s="261"/>
      <c r="J7" s="261"/>
      <c r="K7" s="261"/>
    </row>
    <row r="8" spans="1:11" s="10" customFormat="1" ht="88.5" customHeight="1">
      <c r="A8" s="254"/>
      <c r="B8" s="142" t="s">
        <v>144</v>
      </c>
      <c r="C8" s="142" t="s">
        <v>167</v>
      </c>
      <c r="D8" s="143" t="s">
        <v>53</v>
      </c>
      <c r="E8" s="142" t="s">
        <v>144</v>
      </c>
      <c r="F8" s="142" t="s">
        <v>167</v>
      </c>
      <c r="G8" s="143" t="s">
        <v>53</v>
      </c>
      <c r="H8" s="142" t="s">
        <v>144</v>
      </c>
      <c r="I8" s="142" t="s">
        <v>145</v>
      </c>
      <c r="J8" s="142" t="s">
        <v>167</v>
      </c>
      <c r="K8" s="143" t="s">
        <v>53</v>
      </c>
    </row>
    <row r="9" spans="1:11" s="10" customFormat="1" ht="21" customHeight="1">
      <c r="A9" s="144" t="s">
        <v>1</v>
      </c>
      <c r="B9" s="151">
        <f>SUM(B10:B19)</f>
        <v>209699</v>
      </c>
      <c r="C9" s="151">
        <f>SUM(C10:C19)</f>
        <v>95780</v>
      </c>
      <c r="D9" s="152">
        <f t="shared" ref="D9:D15" si="0">C9/B9*100</f>
        <v>45.67499129704958</v>
      </c>
      <c r="E9" s="151">
        <f>SUM(E10:E19)</f>
        <v>49061</v>
      </c>
      <c r="F9" s="151">
        <f>SUM(F10:F19)</f>
        <v>17887</v>
      </c>
      <c r="G9" s="152">
        <f>F9/E9*100</f>
        <v>36.458694278551192</v>
      </c>
      <c r="H9" s="153">
        <f t="shared" ref="H9:H39" si="1">B9+E9</f>
        <v>258760</v>
      </c>
      <c r="I9" s="153"/>
      <c r="J9" s="153">
        <f t="shared" ref="J9:J35" si="2">C9+F9</f>
        <v>113667</v>
      </c>
      <c r="K9" s="152">
        <f t="shared" ref="K9:K18" si="3">J9/H9*100</f>
        <v>43.927577678157363</v>
      </c>
    </row>
    <row r="10" spans="1:11" s="10" customFormat="1" ht="20.25" customHeight="1">
      <c r="A10" s="145" t="s">
        <v>90</v>
      </c>
      <c r="B10" s="154">
        <v>182012</v>
      </c>
      <c r="C10" s="154">
        <v>79698</v>
      </c>
      <c r="D10" s="152">
        <f t="shared" si="0"/>
        <v>43.787222820473374</v>
      </c>
      <c r="E10" s="154">
        <v>14888</v>
      </c>
      <c r="F10" s="155">
        <v>7183</v>
      </c>
      <c r="G10" s="152">
        <f>F10/E10*100</f>
        <v>48.246910263299306</v>
      </c>
      <c r="H10" s="155">
        <f t="shared" si="1"/>
        <v>196900</v>
      </c>
      <c r="I10" s="155"/>
      <c r="J10" s="155">
        <f t="shared" si="2"/>
        <v>86881</v>
      </c>
      <c r="K10" s="152">
        <f t="shared" si="3"/>
        <v>44.124428643981716</v>
      </c>
    </row>
    <row r="11" spans="1:11" s="10" customFormat="1" ht="24.75" customHeight="1">
      <c r="A11" s="145" t="s">
        <v>95</v>
      </c>
      <c r="B11" s="154">
        <v>12791</v>
      </c>
      <c r="C11" s="154">
        <v>5714</v>
      </c>
      <c r="D11" s="152">
        <f t="shared" si="0"/>
        <v>44.672035024626688</v>
      </c>
      <c r="E11" s="154">
        <v>3250</v>
      </c>
      <c r="F11" s="155">
        <v>1452</v>
      </c>
      <c r="G11" s="152">
        <f>F11/E11*100</f>
        <v>44.676923076923075</v>
      </c>
      <c r="H11" s="155">
        <f t="shared" si="1"/>
        <v>16041</v>
      </c>
      <c r="I11" s="155"/>
      <c r="J11" s="155">
        <f t="shared" si="2"/>
        <v>7166</v>
      </c>
      <c r="K11" s="152">
        <f t="shared" si="3"/>
        <v>44.673025372483011</v>
      </c>
    </row>
    <row r="12" spans="1:11" s="10" customFormat="1" ht="63.75" customHeight="1">
      <c r="A12" s="145" t="s">
        <v>141</v>
      </c>
      <c r="B12" s="154">
        <v>3177</v>
      </c>
      <c r="C12" s="154">
        <v>1968</v>
      </c>
      <c r="D12" s="152">
        <f t="shared" si="0"/>
        <v>61.945231350330502</v>
      </c>
      <c r="E12" s="154">
        <v>0</v>
      </c>
      <c r="F12" s="155">
        <v>0</v>
      </c>
      <c r="G12" s="152">
        <v>0</v>
      </c>
      <c r="H12" s="155">
        <f t="shared" si="1"/>
        <v>3177</v>
      </c>
      <c r="I12" s="155"/>
      <c r="J12" s="155">
        <f t="shared" si="2"/>
        <v>1968</v>
      </c>
      <c r="K12" s="152">
        <f t="shared" si="3"/>
        <v>61.945231350330502</v>
      </c>
    </row>
    <row r="13" spans="1:11" s="10" customFormat="1" ht="46.5" customHeight="1">
      <c r="A13" s="145" t="s">
        <v>85</v>
      </c>
      <c r="B13" s="154">
        <v>0</v>
      </c>
      <c r="C13" s="156">
        <v>9</v>
      </c>
      <c r="D13" s="152">
        <v>0</v>
      </c>
      <c r="E13" s="154">
        <v>0</v>
      </c>
      <c r="F13" s="155">
        <v>0</v>
      </c>
      <c r="G13" s="152">
        <v>0</v>
      </c>
      <c r="H13" s="155">
        <f t="shared" si="1"/>
        <v>0</v>
      </c>
      <c r="I13" s="155"/>
      <c r="J13" s="155">
        <f t="shared" si="2"/>
        <v>9</v>
      </c>
      <c r="K13" s="152">
        <v>0</v>
      </c>
    </row>
    <row r="14" spans="1:11" s="10" customFormat="1" ht="45.75" customHeight="1">
      <c r="A14" s="145" t="s">
        <v>15</v>
      </c>
      <c r="B14" s="154">
        <v>5626</v>
      </c>
      <c r="C14" s="156">
        <v>5647</v>
      </c>
      <c r="D14" s="152">
        <f t="shared" si="0"/>
        <v>100.37326697476003</v>
      </c>
      <c r="E14" s="154">
        <v>2936</v>
      </c>
      <c r="F14" s="155">
        <v>4158</v>
      </c>
      <c r="G14" s="152">
        <f>F14/E14*100</f>
        <v>141.62125340599454</v>
      </c>
      <c r="H14" s="155">
        <f t="shared" si="1"/>
        <v>8562</v>
      </c>
      <c r="I14" s="155"/>
      <c r="J14" s="155">
        <f t="shared" si="2"/>
        <v>9805</v>
      </c>
      <c r="K14" s="152">
        <f t="shared" si="3"/>
        <v>114.51763606633965</v>
      </c>
    </row>
    <row r="15" spans="1:11" s="10" customFormat="1" ht="61.5" customHeight="1">
      <c r="A15" s="145" t="s">
        <v>114</v>
      </c>
      <c r="B15" s="154">
        <v>4117</v>
      </c>
      <c r="C15" s="154">
        <v>1779</v>
      </c>
      <c r="D15" s="152">
        <f t="shared" si="0"/>
        <v>43.211076026232689</v>
      </c>
      <c r="E15" s="155">
        <v>0</v>
      </c>
      <c r="F15" s="155">
        <v>0</v>
      </c>
      <c r="G15" s="152">
        <v>0</v>
      </c>
      <c r="H15" s="155">
        <f t="shared" si="1"/>
        <v>4117</v>
      </c>
      <c r="I15" s="155"/>
      <c r="J15" s="155">
        <f t="shared" si="2"/>
        <v>1779</v>
      </c>
      <c r="K15" s="152">
        <f t="shared" si="3"/>
        <v>43.211076026232689</v>
      </c>
    </row>
    <row r="16" spans="1:11" s="10" customFormat="1" ht="41.25" customHeight="1">
      <c r="A16" s="145" t="s">
        <v>86</v>
      </c>
      <c r="B16" s="154">
        <v>0</v>
      </c>
      <c r="C16" s="156">
        <v>0</v>
      </c>
      <c r="D16" s="152">
        <v>0</v>
      </c>
      <c r="E16" s="155">
        <v>8917</v>
      </c>
      <c r="F16" s="155">
        <v>354</v>
      </c>
      <c r="G16" s="152">
        <f>F16/E16*100</f>
        <v>3.9699450487832229</v>
      </c>
      <c r="H16" s="155">
        <f t="shared" si="1"/>
        <v>8917</v>
      </c>
      <c r="I16" s="155"/>
      <c r="J16" s="155">
        <f t="shared" si="2"/>
        <v>354</v>
      </c>
      <c r="K16" s="152">
        <f t="shared" si="3"/>
        <v>3.9699450487832229</v>
      </c>
    </row>
    <row r="17" spans="1:15" s="10" customFormat="1" ht="20.25" customHeight="1">
      <c r="A17" s="145" t="s">
        <v>87</v>
      </c>
      <c r="B17" s="154">
        <v>0</v>
      </c>
      <c r="C17" s="156">
        <v>0</v>
      </c>
      <c r="D17" s="152">
        <v>0</v>
      </c>
      <c r="E17" s="154">
        <v>19070</v>
      </c>
      <c r="F17" s="155">
        <v>4740</v>
      </c>
      <c r="G17" s="152">
        <f>F17/E17*100</f>
        <v>24.855794441531202</v>
      </c>
      <c r="H17" s="155">
        <f t="shared" si="1"/>
        <v>19070</v>
      </c>
      <c r="I17" s="155"/>
      <c r="J17" s="155">
        <f t="shared" si="2"/>
        <v>4740</v>
      </c>
      <c r="K17" s="152">
        <f t="shared" si="3"/>
        <v>24.855794441531202</v>
      </c>
      <c r="L17" s="85"/>
      <c r="M17" s="85"/>
      <c r="N17" s="85"/>
      <c r="O17" s="85"/>
    </row>
    <row r="18" spans="1:15" s="10" customFormat="1" ht="23.25" customHeight="1">
      <c r="A18" s="145" t="s">
        <v>88</v>
      </c>
      <c r="B18" s="154">
        <v>1976</v>
      </c>
      <c r="C18" s="154">
        <v>965</v>
      </c>
      <c r="D18" s="152">
        <f>C18/B18*100</f>
        <v>48.836032388663966</v>
      </c>
      <c r="E18" s="154">
        <v>0</v>
      </c>
      <c r="F18" s="155">
        <v>0</v>
      </c>
      <c r="G18" s="152">
        <v>0</v>
      </c>
      <c r="H18" s="155">
        <f t="shared" si="1"/>
        <v>1976</v>
      </c>
      <c r="I18" s="155"/>
      <c r="J18" s="155">
        <f t="shared" si="2"/>
        <v>965</v>
      </c>
      <c r="K18" s="152">
        <f t="shared" si="3"/>
        <v>48.836032388663966</v>
      </c>
      <c r="L18" s="85"/>
      <c r="M18" s="85"/>
      <c r="N18" s="85"/>
      <c r="O18" s="85"/>
    </row>
    <row r="19" spans="1:15" s="10" customFormat="1" ht="39" hidden="1" customHeight="1">
      <c r="A19" s="145" t="s">
        <v>89</v>
      </c>
      <c r="B19" s="154">
        <v>0</v>
      </c>
      <c r="C19" s="154"/>
      <c r="D19" s="152">
        <v>0</v>
      </c>
      <c r="E19" s="154"/>
      <c r="F19" s="155"/>
      <c r="G19" s="152">
        <v>0</v>
      </c>
      <c r="H19" s="155">
        <f t="shared" si="1"/>
        <v>0</v>
      </c>
      <c r="I19" s="155"/>
      <c r="J19" s="155">
        <f t="shared" si="2"/>
        <v>0</v>
      </c>
      <c r="K19" s="152">
        <v>0</v>
      </c>
      <c r="L19" s="85"/>
      <c r="M19" s="85"/>
      <c r="N19" s="85"/>
      <c r="O19" s="85"/>
    </row>
    <row r="20" spans="1:15" s="87" customFormat="1" ht="22.5" customHeight="1">
      <c r="A20" s="144" t="s">
        <v>2</v>
      </c>
      <c r="B20" s="151">
        <f>SUM(B21:B34)</f>
        <v>28598</v>
      </c>
      <c r="C20" s="151">
        <f>SUM(C21:C34)</f>
        <v>15163</v>
      </c>
      <c r="D20" s="152">
        <f t="shared" ref="D20:D30" si="4">C20/B20*100</f>
        <v>53.021190293027487</v>
      </c>
      <c r="E20" s="151">
        <f>SUM(E21:E34)</f>
        <v>4865</v>
      </c>
      <c r="F20" s="151">
        <f>SUM(F21:F34)</f>
        <v>966</v>
      </c>
      <c r="G20" s="152">
        <f>F20/E20*100</f>
        <v>19.85611510791367</v>
      </c>
      <c r="H20" s="153">
        <f t="shared" si="1"/>
        <v>33463</v>
      </c>
      <c r="I20" s="153"/>
      <c r="J20" s="153">
        <f t="shared" si="2"/>
        <v>16129</v>
      </c>
      <c r="K20" s="152">
        <f>J20/H20*100</f>
        <v>48.199503929713416</v>
      </c>
      <c r="L20" s="86"/>
      <c r="M20" s="86"/>
      <c r="N20" s="86"/>
      <c r="O20" s="86"/>
    </row>
    <row r="21" spans="1:15" s="10" customFormat="1" ht="24" customHeight="1">
      <c r="A21" s="146" t="s">
        <v>16</v>
      </c>
      <c r="B21" s="156">
        <v>22338</v>
      </c>
      <c r="C21" s="154">
        <v>11107</v>
      </c>
      <c r="D21" s="152">
        <f t="shared" si="4"/>
        <v>49.722446056047993</v>
      </c>
      <c r="E21" s="154">
        <v>4425</v>
      </c>
      <c r="F21" s="155">
        <v>468</v>
      </c>
      <c r="G21" s="152">
        <f>F21/E21*100</f>
        <v>10.576271186440678</v>
      </c>
      <c r="H21" s="155">
        <f t="shared" si="1"/>
        <v>26763</v>
      </c>
      <c r="I21" s="155"/>
      <c r="J21" s="155">
        <f t="shared" si="2"/>
        <v>11575</v>
      </c>
      <c r="K21" s="152">
        <f>J21/H21*100</f>
        <v>43.250009341254717</v>
      </c>
    </row>
    <row r="22" spans="1:15" s="10" customFormat="1" ht="27" customHeight="1">
      <c r="A22" s="146" t="s">
        <v>42</v>
      </c>
      <c r="B22" s="156">
        <v>700</v>
      </c>
      <c r="C22" s="154">
        <v>746</v>
      </c>
      <c r="D22" s="152">
        <f t="shared" si="4"/>
        <v>106.57142857142856</v>
      </c>
      <c r="E22" s="154">
        <v>340</v>
      </c>
      <c r="F22" s="155">
        <v>380</v>
      </c>
      <c r="G22" s="152">
        <f>F22/E22*100</f>
        <v>111.76470588235294</v>
      </c>
      <c r="H22" s="155">
        <f t="shared" si="1"/>
        <v>1040</v>
      </c>
      <c r="I22" s="155"/>
      <c r="J22" s="155">
        <f t="shared" si="2"/>
        <v>1126</v>
      </c>
      <c r="K22" s="152">
        <f>J22/H22*100</f>
        <v>108.26923076923076</v>
      </c>
    </row>
    <row r="23" spans="1:15" s="10" customFormat="1" ht="47.25" hidden="1" customHeight="1">
      <c r="A23" s="146" t="s">
        <v>14</v>
      </c>
      <c r="B23" s="156">
        <v>0</v>
      </c>
      <c r="C23" s="154">
        <v>0</v>
      </c>
      <c r="D23" s="152">
        <v>0</v>
      </c>
      <c r="E23" s="154">
        <v>0</v>
      </c>
      <c r="F23" s="155">
        <v>0</v>
      </c>
      <c r="G23" s="152">
        <v>0</v>
      </c>
      <c r="H23" s="155">
        <f t="shared" si="1"/>
        <v>0</v>
      </c>
      <c r="I23" s="155"/>
      <c r="J23" s="155">
        <f t="shared" si="2"/>
        <v>0</v>
      </c>
      <c r="K23" s="152">
        <v>0</v>
      </c>
    </row>
    <row r="24" spans="1:15" s="10" customFormat="1" ht="51" customHeight="1">
      <c r="A24" s="146" t="s">
        <v>22</v>
      </c>
      <c r="B24" s="156">
        <v>184</v>
      </c>
      <c r="C24" s="154">
        <v>520</v>
      </c>
      <c r="D24" s="152">
        <f t="shared" si="4"/>
        <v>282.60869565217394</v>
      </c>
      <c r="E24" s="154">
        <v>0</v>
      </c>
      <c r="F24" s="155">
        <v>0</v>
      </c>
      <c r="G24" s="152">
        <v>0</v>
      </c>
      <c r="H24" s="155">
        <f t="shared" si="1"/>
        <v>184</v>
      </c>
      <c r="I24" s="155"/>
      <c r="J24" s="155">
        <f t="shared" si="2"/>
        <v>520</v>
      </c>
      <c r="K24" s="152">
        <f t="shared" ref="K24:K30" si="5">J24/H24*100</f>
        <v>282.60869565217394</v>
      </c>
    </row>
    <row r="25" spans="1:15" s="10" customFormat="1" ht="21.75" customHeight="1">
      <c r="A25" s="146" t="s">
        <v>102</v>
      </c>
      <c r="B25" s="156">
        <v>0</v>
      </c>
      <c r="C25" s="154">
        <v>19</v>
      </c>
      <c r="D25" s="152">
        <v>0</v>
      </c>
      <c r="E25" s="154">
        <v>0</v>
      </c>
      <c r="F25" s="155">
        <v>52</v>
      </c>
      <c r="G25" s="152">
        <v>0</v>
      </c>
      <c r="H25" s="155">
        <f t="shared" si="1"/>
        <v>0</v>
      </c>
      <c r="I25" s="155"/>
      <c r="J25" s="155">
        <f t="shared" si="2"/>
        <v>71</v>
      </c>
      <c r="K25" s="152">
        <v>0</v>
      </c>
    </row>
    <row r="26" spans="1:15" s="10" customFormat="1" ht="29.25" customHeight="1">
      <c r="A26" s="146" t="s">
        <v>52</v>
      </c>
      <c r="B26" s="154">
        <v>4306</v>
      </c>
      <c r="C26" s="154">
        <v>2527</v>
      </c>
      <c r="D26" s="152">
        <f t="shared" si="4"/>
        <v>58.685555039479794</v>
      </c>
      <c r="E26" s="154">
        <v>0</v>
      </c>
      <c r="F26" s="155">
        <v>0</v>
      </c>
      <c r="G26" s="152">
        <v>0</v>
      </c>
      <c r="H26" s="155">
        <f t="shared" si="1"/>
        <v>4306</v>
      </c>
      <c r="I26" s="155"/>
      <c r="J26" s="155">
        <f t="shared" si="2"/>
        <v>2527</v>
      </c>
      <c r="K26" s="152">
        <f t="shared" si="5"/>
        <v>58.685555039479794</v>
      </c>
    </row>
    <row r="27" spans="1:15" s="10" customFormat="1" ht="22.5" customHeight="1">
      <c r="A27" s="146" t="s">
        <v>18</v>
      </c>
      <c r="B27" s="154">
        <v>350</v>
      </c>
      <c r="C27" s="154">
        <v>0</v>
      </c>
      <c r="D27" s="152">
        <f t="shared" si="4"/>
        <v>0</v>
      </c>
      <c r="E27" s="154">
        <v>0</v>
      </c>
      <c r="F27" s="155">
        <v>0</v>
      </c>
      <c r="G27" s="152">
        <v>0</v>
      </c>
      <c r="H27" s="155">
        <f t="shared" si="1"/>
        <v>350</v>
      </c>
      <c r="I27" s="155"/>
      <c r="J27" s="155">
        <f t="shared" si="2"/>
        <v>0</v>
      </c>
      <c r="K27" s="152">
        <f t="shared" si="5"/>
        <v>0</v>
      </c>
    </row>
    <row r="28" spans="1:15" s="10" customFormat="1" ht="23.25" customHeight="1">
      <c r="A28" s="146" t="s">
        <v>5</v>
      </c>
      <c r="B28" s="154">
        <v>300</v>
      </c>
      <c r="C28" s="154">
        <v>90</v>
      </c>
      <c r="D28" s="152">
        <f t="shared" si="4"/>
        <v>30</v>
      </c>
      <c r="E28" s="154">
        <v>100</v>
      </c>
      <c r="F28" s="155">
        <v>51</v>
      </c>
      <c r="G28" s="152">
        <f>F28/E28*100</f>
        <v>51</v>
      </c>
      <c r="H28" s="155">
        <f t="shared" si="1"/>
        <v>400</v>
      </c>
      <c r="I28" s="155"/>
      <c r="J28" s="155">
        <f t="shared" si="2"/>
        <v>141</v>
      </c>
      <c r="K28" s="152">
        <f t="shared" si="5"/>
        <v>35.25</v>
      </c>
    </row>
    <row r="29" spans="1:15" s="10" customFormat="1" ht="39.75" customHeight="1">
      <c r="A29" s="146" t="s">
        <v>17</v>
      </c>
      <c r="B29" s="154">
        <v>320</v>
      </c>
      <c r="C29" s="154">
        <v>151</v>
      </c>
      <c r="D29" s="152">
        <f t="shared" si="4"/>
        <v>47.1875</v>
      </c>
      <c r="E29" s="154">
        <v>0</v>
      </c>
      <c r="F29" s="155">
        <v>15</v>
      </c>
      <c r="G29" s="152">
        <v>0</v>
      </c>
      <c r="H29" s="155">
        <f t="shared" si="1"/>
        <v>320</v>
      </c>
      <c r="I29" s="155"/>
      <c r="J29" s="155">
        <f t="shared" si="2"/>
        <v>166</v>
      </c>
      <c r="K29" s="152">
        <f t="shared" si="5"/>
        <v>51.875000000000007</v>
      </c>
    </row>
    <row r="30" spans="1:15" s="10" customFormat="1" ht="24.75" customHeight="1">
      <c r="A30" s="146" t="s">
        <v>78</v>
      </c>
      <c r="B30" s="154">
        <v>0</v>
      </c>
      <c r="C30" s="154">
        <v>3</v>
      </c>
      <c r="D30" s="152" t="e">
        <f t="shared" si="4"/>
        <v>#DIV/0!</v>
      </c>
      <c r="E30" s="154">
        <v>0</v>
      </c>
      <c r="F30" s="155">
        <v>0</v>
      </c>
      <c r="G30" s="152">
        <v>0</v>
      </c>
      <c r="H30" s="155">
        <f t="shared" si="1"/>
        <v>0</v>
      </c>
      <c r="I30" s="155"/>
      <c r="J30" s="155">
        <f t="shared" si="2"/>
        <v>3</v>
      </c>
      <c r="K30" s="152" t="e">
        <f t="shared" si="5"/>
        <v>#DIV/0!</v>
      </c>
    </row>
    <row r="31" spans="1:15" s="10" customFormat="1" ht="20.25" customHeight="1">
      <c r="A31" s="146" t="s">
        <v>36</v>
      </c>
      <c r="B31" s="154">
        <v>100</v>
      </c>
      <c r="C31" s="154">
        <v>0</v>
      </c>
      <c r="D31" s="152">
        <v>0</v>
      </c>
      <c r="E31" s="154">
        <v>0</v>
      </c>
      <c r="F31" s="155">
        <v>0</v>
      </c>
      <c r="G31" s="152">
        <v>0</v>
      </c>
      <c r="H31" s="155">
        <f t="shared" si="1"/>
        <v>100</v>
      </c>
      <c r="I31" s="155"/>
      <c r="J31" s="155">
        <f t="shared" si="2"/>
        <v>0</v>
      </c>
      <c r="K31" s="152">
        <v>0</v>
      </c>
    </row>
    <row r="32" spans="1:15" s="10" customFormat="1" ht="24" hidden="1" customHeight="1">
      <c r="A32" s="146" t="s">
        <v>78</v>
      </c>
      <c r="B32" s="154">
        <v>0</v>
      </c>
      <c r="C32" s="154">
        <v>0</v>
      </c>
      <c r="D32" s="152">
        <v>0</v>
      </c>
      <c r="E32" s="154">
        <v>0</v>
      </c>
      <c r="F32" s="155">
        <v>0</v>
      </c>
      <c r="G32" s="152">
        <v>0</v>
      </c>
      <c r="H32" s="155">
        <f t="shared" si="1"/>
        <v>0</v>
      </c>
      <c r="I32" s="155"/>
      <c r="J32" s="155">
        <f t="shared" si="2"/>
        <v>0</v>
      </c>
      <c r="K32" s="152">
        <v>0</v>
      </c>
    </row>
    <row r="33" spans="1:13" s="10" customFormat="1" ht="39" hidden="1" customHeight="1">
      <c r="A33" s="146" t="s">
        <v>82</v>
      </c>
      <c r="B33" s="154"/>
      <c r="C33" s="154"/>
      <c r="D33" s="152" t="e">
        <f>C33/B33*100</f>
        <v>#DIV/0!</v>
      </c>
      <c r="E33" s="154"/>
      <c r="F33" s="155"/>
      <c r="G33" s="152" t="e">
        <f>F33/E33*100</f>
        <v>#DIV/0!</v>
      </c>
      <c r="H33" s="155">
        <f t="shared" si="1"/>
        <v>0</v>
      </c>
      <c r="I33" s="155"/>
      <c r="J33" s="155">
        <f t="shared" si="2"/>
        <v>0</v>
      </c>
      <c r="K33" s="152" t="e">
        <f>J33/H33*100</f>
        <v>#DIV/0!</v>
      </c>
    </row>
    <row r="34" spans="1:13" s="10" customFormat="1" ht="6.75" hidden="1" customHeight="1">
      <c r="A34" s="146" t="s">
        <v>103</v>
      </c>
      <c r="B34" s="154">
        <v>0</v>
      </c>
      <c r="C34" s="154">
        <v>0</v>
      </c>
      <c r="D34" s="152">
        <v>0</v>
      </c>
      <c r="E34" s="154">
        <v>0</v>
      </c>
      <c r="F34" s="155">
        <v>0</v>
      </c>
      <c r="G34" s="152">
        <v>0</v>
      </c>
      <c r="H34" s="155">
        <f t="shared" si="1"/>
        <v>0</v>
      </c>
      <c r="I34" s="155"/>
      <c r="J34" s="155">
        <f t="shared" si="2"/>
        <v>0</v>
      </c>
      <c r="K34" s="152">
        <v>0</v>
      </c>
    </row>
    <row r="35" spans="1:13" s="87" customFormat="1" ht="48" customHeight="1">
      <c r="A35" s="147" t="s">
        <v>19</v>
      </c>
      <c r="B35" s="151">
        <f>B20+B9</f>
        <v>238297</v>
      </c>
      <c r="C35" s="151">
        <f>C20+C9</f>
        <v>110943</v>
      </c>
      <c r="D35" s="152">
        <f>C35/B35*100</f>
        <v>46.556607930439746</v>
      </c>
      <c r="E35" s="151">
        <f>E20+E9</f>
        <v>53926</v>
      </c>
      <c r="F35" s="151">
        <f>F20+F9</f>
        <v>18853</v>
      </c>
      <c r="G35" s="152">
        <f>F35/E35*100</f>
        <v>34.960872306494082</v>
      </c>
      <c r="H35" s="153">
        <f t="shared" si="1"/>
        <v>292223</v>
      </c>
      <c r="I35" s="153"/>
      <c r="J35" s="153">
        <f t="shared" si="2"/>
        <v>129796</v>
      </c>
      <c r="K35" s="152">
        <f>J35/H35*100</f>
        <v>44.416763909753854</v>
      </c>
    </row>
    <row r="36" spans="1:13" s="87" customFormat="1" ht="46.5" customHeight="1">
      <c r="A36" s="146" t="s">
        <v>99</v>
      </c>
      <c r="B36" s="157">
        <v>0</v>
      </c>
      <c r="C36" s="157">
        <v>0</v>
      </c>
      <c r="D36" s="152">
        <v>0</v>
      </c>
      <c r="E36" s="157">
        <v>400</v>
      </c>
      <c r="F36" s="157">
        <v>513</v>
      </c>
      <c r="G36" s="152">
        <v>0</v>
      </c>
      <c r="H36" s="158">
        <f t="shared" si="1"/>
        <v>400</v>
      </c>
      <c r="I36" s="158"/>
      <c r="J36" s="158">
        <f>F36+C36</f>
        <v>513</v>
      </c>
      <c r="K36" s="152">
        <v>0</v>
      </c>
    </row>
    <row r="37" spans="1:13" s="10" customFormat="1" ht="63" customHeight="1">
      <c r="A37" s="159" t="s">
        <v>136</v>
      </c>
      <c r="B37" s="160">
        <v>311332</v>
      </c>
      <c r="C37" s="160">
        <v>155759</v>
      </c>
      <c r="D37" s="152">
        <f>C37/B37*100</f>
        <v>50.029871648272582</v>
      </c>
      <c r="E37" s="157">
        <v>0</v>
      </c>
      <c r="F37" s="161">
        <v>0</v>
      </c>
      <c r="G37" s="152">
        <v>0</v>
      </c>
      <c r="H37" s="158">
        <f t="shared" si="1"/>
        <v>311332</v>
      </c>
      <c r="I37" s="158"/>
      <c r="J37" s="158">
        <f>C37+F37</f>
        <v>155759</v>
      </c>
      <c r="K37" s="152">
        <f t="shared" ref="K37:K45" si="6">J37/H37*100</f>
        <v>50.029871648272582</v>
      </c>
    </row>
    <row r="38" spans="1:13" s="10" customFormat="1" ht="86.25" hidden="1" customHeight="1">
      <c r="A38" s="159" t="s">
        <v>137</v>
      </c>
      <c r="B38" s="160">
        <v>0</v>
      </c>
      <c r="C38" s="160">
        <v>0</v>
      </c>
      <c r="D38" s="152" t="e">
        <f>C38/B38*100</f>
        <v>#DIV/0!</v>
      </c>
      <c r="E38" s="157">
        <v>0</v>
      </c>
      <c r="F38" s="161">
        <v>0</v>
      </c>
      <c r="G38" s="152">
        <v>0</v>
      </c>
      <c r="H38" s="158">
        <f t="shared" si="1"/>
        <v>0</v>
      </c>
      <c r="I38" s="158"/>
      <c r="J38" s="158">
        <f>C38+F38</f>
        <v>0</v>
      </c>
      <c r="K38" s="152" t="e">
        <f t="shared" si="6"/>
        <v>#DIV/0!</v>
      </c>
    </row>
    <row r="39" spans="1:13" s="10" customFormat="1" ht="86.25" customHeight="1">
      <c r="A39" s="159" t="s">
        <v>166</v>
      </c>
      <c r="B39" s="160">
        <v>3268.1</v>
      </c>
      <c r="C39" s="160">
        <v>3268.1</v>
      </c>
      <c r="D39" s="152">
        <f>C39/B39*100</f>
        <v>100</v>
      </c>
      <c r="E39" s="157">
        <v>3268</v>
      </c>
      <c r="F39" s="161">
        <v>3268</v>
      </c>
      <c r="G39" s="152">
        <v>0</v>
      </c>
      <c r="H39" s="158">
        <f t="shared" si="1"/>
        <v>6536.1</v>
      </c>
      <c r="I39" s="158"/>
      <c r="J39" s="158">
        <f>C39+F39</f>
        <v>6536.1</v>
      </c>
      <c r="K39" s="152">
        <f t="shared" si="6"/>
        <v>100</v>
      </c>
    </row>
    <row r="40" spans="1:13" s="10" customFormat="1" ht="88.5" customHeight="1">
      <c r="A40" s="159" t="s">
        <v>138</v>
      </c>
      <c r="B40" s="154">
        <v>0</v>
      </c>
      <c r="C40" s="156">
        <v>0</v>
      </c>
      <c r="D40" s="152">
        <v>0</v>
      </c>
      <c r="E40" s="155">
        <v>25529</v>
      </c>
      <c r="F40" s="155">
        <v>11345</v>
      </c>
      <c r="G40" s="152">
        <f>F40/E40*100</f>
        <v>44.439656860824947</v>
      </c>
      <c r="H40" s="162">
        <f>E40</f>
        <v>25529</v>
      </c>
      <c r="I40" s="162"/>
      <c r="J40" s="162">
        <f>F40</f>
        <v>11345</v>
      </c>
      <c r="K40" s="152">
        <f t="shared" si="6"/>
        <v>44.439656860824947</v>
      </c>
    </row>
    <row r="41" spans="1:13" s="10" customFormat="1" ht="84" customHeight="1">
      <c r="A41" s="159" t="s">
        <v>139</v>
      </c>
      <c r="B41" s="155">
        <v>0</v>
      </c>
      <c r="C41" s="155">
        <v>0</v>
      </c>
      <c r="D41" s="152">
        <v>0</v>
      </c>
      <c r="E41" s="155">
        <v>4763</v>
      </c>
      <c r="F41" s="155">
        <v>3428</v>
      </c>
      <c r="G41" s="152">
        <f>F41/E41*100</f>
        <v>71.971446567289519</v>
      </c>
      <c r="H41" s="162">
        <f>E41</f>
        <v>4763</v>
      </c>
      <c r="I41" s="162"/>
      <c r="J41" s="162">
        <f>F41</f>
        <v>3428</v>
      </c>
      <c r="K41" s="152">
        <f t="shared" si="6"/>
        <v>71.971446567289519</v>
      </c>
      <c r="M41" s="88"/>
    </row>
    <row r="42" spans="1:13" s="10" customFormat="1" ht="66" customHeight="1">
      <c r="A42" s="163" t="s">
        <v>122</v>
      </c>
      <c r="B42" s="155">
        <v>537405</v>
      </c>
      <c r="C42" s="155">
        <v>198862</v>
      </c>
      <c r="D42" s="152">
        <f>C42/B42*100</f>
        <v>37.004121658711775</v>
      </c>
      <c r="E42" s="155">
        <v>53416</v>
      </c>
      <c r="F42" s="155">
        <v>29138</v>
      </c>
      <c r="G42" s="152">
        <f>F42/E42*100</f>
        <v>54.549198741949979</v>
      </c>
      <c r="H42" s="162">
        <f t="shared" ref="H42:H49" si="7">B42+E42</f>
        <v>590821</v>
      </c>
      <c r="I42" s="162"/>
      <c r="J42" s="162">
        <f t="shared" ref="J42:J49" si="8">C42+F42</f>
        <v>228000</v>
      </c>
      <c r="K42" s="152">
        <f t="shared" si="6"/>
        <v>38.590368317984634</v>
      </c>
      <c r="M42" s="88"/>
    </row>
    <row r="43" spans="1:13" s="10" customFormat="1" ht="87" customHeight="1">
      <c r="A43" s="164" t="s">
        <v>133</v>
      </c>
      <c r="B43" s="154">
        <v>0</v>
      </c>
      <c r="C43" s="154">
        <v>0</v>
      </c>
      <c r="D43" s="152">
        <v>0</v>
      </c>
      <c r="E43" s="156">
        <v>411</v>
      </c>
      <c r="F43" s="155">
        <v>6</v>
      </c>
      <c r="G43" s="152">
        <f>F43/E43*100</f>
        <v>1.4598540145985401</v>
      </c>
      <c r="H43" s="162">
        <f>B43+E43</f>
        <v>411</v>
      </c>
      <c r="I43" s="162"/>
      <c r="J43" s="162">
        <f>C43+F43</f>
        <v>6</v>
      </c>
      <c r="K43" s="152">
        <f>J43/H43*100</f>
        <v>1.4598540145985401</v>
      </c>
      <c r="M43" s="88"/>
    </row>
    <row r="44" spans="1:13" s="10" customFormat="1" ht="46.5" customHeight="1">
      <c r="A44" s="159" t="s">
        <v>120</v>
      </c>
      <c r="B44" s="154">
        <v>0</v>
      </c>
      <c r="C44" s="154">
        <v>0</v>
      </c>
      <c r="D44" s="152">
        <v>0</v>
      </c>
      <c r="E44" s="155">
        <v>1168</v>
      </c>
      <c r="F44" s="155">
        <v>398</v>
      </c>
      <c r="G44" s="152">
        <f>F44/E44*100</f>
        <v>34.075342465753423</v>
      </c>
      <c r="H44" s="162">
        <f t="shared" si="7"/>
        <v>1168</v>
      </c>
      <c r="I44" s="162"/>
      <c r="J44" s="162">
        <f t="shared" si="8"/>
        <v>398</v>
      </c>
      <c r="K44" s="152">
        <f t="shared" si="6"/>
        <v>34.075342465753423</v>
      </c>
      <c r="L44" s="88"/>
    </row>
    <row r="45" spans="1:13" s="10" customFormat="1" ht="62.25" customHeight="1">
      <c r="A45" s="163" t="s">
        <v>121</v>
      </c>
      <c r="B45" s="154">
        <v>553322</v>
      </c>
      <c r="C45" s="204">
        <v>276324</v>
      </c>
      <c r="D45" s="152">
        <f>C45/B45*100</f>
        <v>49.939095138093194</v>
      </c>
      <c r="E45" s="156">
        <v>0</v>
      </c>
      <c r="F45" s="155">
        <v>0</v>
      </c>
      <c r="G45" s="152">
        <v>0</v>
      </c>
      <c r="H45" s="162">
        <f t="shared" si="7"/>
        <v>553322</v>
      </c>
      <c r="I45" s="162"/>
      <c r="J45" s="162">
        <f t="shared" si="8"/>
        <v>276324</v>
      </c>
      <c r="K45" s="152">
        <f t="shared" si="6"/>
        <v>49.939095138093194</v>
      </c>
    </row>
    <row r="46" spans="1:13" s="10" customFormat="1" ht="168" customHeight="1">
      <c r="A46" s="159" t="s">
        <v>127</v>
      </c>
      <c r="B46" s="155">
        <v>6264</v>
      </c>
      <c r="C46" s="155">
        <v>2374</v>
      </c>
      <c r="D46" s="152">
        <f>C46/B46*100</f>
        <v>37.899106002554277</v>
      </c>
      <c r="E46" s="156">
        <v>0</v>
      </c>
      <c r="F46" s="155">
        <v>0</v>
      </c>
      <c r="G46" s="152">
        <v>0</v>
      </c>
      <c r="H46" s="162">
        <f t="shared" si="7"/>
        <v>6264</v>
      </c>
      <c r="I46" s="162"/>
      <c r="J46" s="162">
        <f t="shared" si="8"/>
        <v>2374</v>
      </c>
      <c r="K46" s="152">
        <f>J46/H46*100</f>
        <v>37.899106002554277</v>
      </c>
    </row>
    <row r="47" spans="1:13" s="10" customFormat="1" ht="63.75" customHeight="1">
      <c r="A47" s="159" t="s">
        <v>128</v>
      </c>
      <c r="B47" s="155">
        <v>20000</v>
      </c>
      <c r="C47" s="173">
        <v>9162</v>
      </c>
      <c r="D47" s="152">
        <f>C47/B47*100</f>
        <v>45.81</v>
      </c>
      <c r="E47" s="156">
        <v>12594</v>
      </c>
      <c r="F47" s="155">
        <v>7631</v>
      </c>
      <c r="G47" s="152">
        <f>F47/E47*100</f>
        <v>60.592345561378437</v>
      </c>
      <c r="H47" s="162">
        <f t="shared" si="7"/>
        <v>32594</v>
      </c>
      <c r="I47" s="162"/>
      <c r="J47" s="162">
        <f t="shared" si="8"/>
        <v>16793</v>
      </c>
      <c r="K47" s="152">
        <f>J47/H47*100</f>
        <v>51.521752469779713</v>
      </c>
    </row>
    <row r="48" spans="1:13" s="10" customFormat="1" ht="86.25" customHeight="1">
      <c r="A48" s="163" t="s">
        <v>129</v>
      </c>
      <c r="B48" s="154">
        <v>0</v>
      </c>
      <c r="C48" s="204">
        <v>-47</v>
      </c>
      <c r="D48" s="152">
        <v>0</v>
      </c>
      <c r="E48" s="156">
        <v>0</v>
      </c>
      <c r="F48" s="155">
        <v>0</v>
      </c>
      <c r="G48" s="152">
        <v>0</v>
      </c>
      <c r="H48" s="162">
        <f t="shared" si="7"/>
        <v>0</v>
      </c>
      <c r="I48" s="162">
        <f>C48+F48</f>
        <v>-47</v>
      </c>
      <c r="J48" s="162">
        <f t="shared" si="8"/>
        <v>-47</v>
      </c>
      <c r="K48" s="152">
        <v>0</v>
      </c>
    </row>
    <row r="49" spans="1:12" s="10" customFormat="1" ht="65.25" hidden="1" customHeight="1">
      <c r="A49" s="163" t="s">
        <v>134</v>
      </c>
      <c r="B49" s="154">
        <v>0</v>
      </c>
      <c r="C49" s="154">
        <v>0</v>
      </c>
      <c r="D49" s="152">
        <v>0</v>
      </c>
      <c r="E49" s="156">
        <v>0</v>
      </c>
      <c r="F49" s="155">
        <v>0</v>
      </c>
      <c r="G49" s="152">
        <v>0</v>
      </c>
      <c r="H49" s="162">
        <f t="shared" si="7"/>
        <v>0</v>
      </c>
      <c r="I49" s="162"/>
      <c r="J49" s="162">
        <f t="shared" si="8"/>
        <v>0</v>
      </c>
      <c r="K49" s="152">
        <v>0</v>
      </c>
    </row>
    <row r="50" spans="1:12" s="10" customFormat="1" ht="22.5" customHeight="1">
      <c r="A50" s="165" t="s">
        <v>3</v>
      </c>
      <c r="B50" s="166">
        <f>SUM(B35:B49)</f>
        <v>1669888.1</v>
      </c>
      <c r="C50" s="166">
        <f>SUM(C35:C49)</f>
        <v>756645.1</v>
      </c>
      <c r="D50" s="152">
        <f>C50/B50*100</f>
        <v>45.311125937121169</v>
      </c>
      <c r="E50" s="166">
        <f>SUM(E35:E49)</f>
        <v>155475</v>
      </c>
      <c r="F50" s="166">
        <f>SUM(F35:F49)</f>
        <v>74580</v>
      </c>
      <c r="G50" s="152">
        <f>F50/E50*100</f>
        <v>47.969126869271591</v>
      </c>
      <c r="H50" s="166">
        <f>(B50+E50)-(E39+E40+E41+E42+E43+E44+E45+E47+E48+B46)</f>
        <v>1717950.1</v>
      </c>
      <c r="I50" s="166"/>
      <c r="J50" s="166">
        <f>(C50+F50)-(F40+F41+F45+C46+F42+F46+O46+F47+F43)</f>
        <v>777303.1</v>
      </c>
      <c r="K50" s="152">
        <f>J50/H50*100</f>
        <v>45.245964943917748</v>
      </c>
    </row>
    <row r="51" spans="1:12" s="10" customFormat="1" ht="24" customHeight="1">
      <c r="A51" s="268" t="s">
        <v>79</v>
      </c>
      <c r="B51" s="269"/>
      <c r="C51" s="269"/>
      <c r="D51" s="269"/>
      <c r="E51" s="269"/>
      <c r="F51" s="269"/>
      <c r="G51" s="269"/>
      <c r="H51" s="269"/>
      <c r="I51" s="269"/>
      <c r="J51" s="269"/>
      <c r="K51" s="270"/>
    </row>
    <row r="52" spans="1:12" s="10" customFormat="1" ht="19.5" customHeight="1">
      <c r="A52" s="271" t="s">
        <v>35</v>
      </c>
      <c r="B52" s="272" t="s">
        <v>23</v>
      </c>
      <c r="C52" s="272"/>
      <c r="D52" s="272"/>
      <c r="E52" s="273" t="s">
        <v>38</v>
      </c>
      <c r="F52" s="274"/>
      <c r="G52" s="275"/>
      <c r="H52" s="276" t="s">
        <v>74</v>
      </c>
      <c r="I52" s="276"/>
      <c r="J52" s="276"/>
      <c r="K52" s="276"/>
    </row>
    <row r="53" spans="1:12" s="10" customFormat="1" ht="86.25" customHeight="1">
      <c r="A53" s="254"/>
      <c r="B53" s="142" t="s">
        <v>154</v>
      </c>
      <c r="C53" s="142" t="s">
        <v>171</v>
      </c>
      <c r="D53" s="143" t="s">
        <v>53</v>
      </c>
      <c r="E53" s="142" t="s">
        <v>154</v>
      </c>
      <c r="F53" s="142" t="s">
        <v>172</v>
      </c>
      <c r="G53" s="143" t="s">
        <v>53</v>
      </c>
      <c r="H53" s="142" t="s">
        <v>154</v>
      </c>
      <c r="I53" s="142" t="s">
        <v>110</v>
      </c>
      <c r="J53" s="142" t="s">
        <v>171</v>
      </c>
      <c r="K53" s="143" t="s">
        <v>53</v>
      </c>
    </row>
    <row r="54" spans="1:12" s="10" customFormat="1" ht="43.5" customHeight="1">
      <c r="A54" s="167" t="s">
        <v>46</v>
      </c>
      <c r="B54" s="168">
        <f>SUM(B55:B61)</f>
        <v>67548</v>
      </c>
      <c r="C54" s="168">
        <f>SUM(C55:C61)</f>
        <v>27538</v>
      </c>
      <c r="D54" s="152">
        <f t="shared" ref="D54:D84" si="9">IF(B54=0,  "0 ", C54/B54*100)</f>
        <v>40.768046426245043</v>
      </c>
      <c r="E54" s="168">
        <f>SUM(E55:E61)</f>
        <v>36420</v>
      </c>
      <c r="F54" s="168">
        <f>SUM(F55:F61)</f>
        <v>15437</v>
      </c>
      <c r="G54" s="152">
        <f t="shared" ref="G54:G84" si="10">IF(E54=0,  "0 ", F54/E54*100)</f>
        <v>42.386051619989018</v>
      </c>
      <c r="H54" s="168">
        <f>SUM(H55:H61)</f>
        <v>103831</v>
      </c>
      <c r="I54" s="168">
        <f>SUM(I55:I61)</f>
        <v>130</v>
      </c>
      <c r="J54" s="168">
        <f>SUM(J55:J61)</f>
        <v>42845</v>
      </c>
      <c r="K54" s="152">
        <f t="shared" ref="K54:K84" si="11">IF(H54=0,  "0 ", J54/H54*100)</f>
        <v>41.264169660313392</v>
      </c>
    </row>
    <row r="55" spans="1:12" s="10" customFormat="1" ht="87.75" customHeight="1">
      <c r="A55" s="169" t="s">
        <v>54</v>
      </c>
      <c r="B55" s="170">
        <v>2535</v>
      </c>
      <c r="C55" s="171">
        <v>1269</v>
      </c>
      <c r="D55" s="152">
        <f t="shared" si="9"/>
        <v>50.059171597633132</v>
      </c>
      <c r="E55" s="170">
        <v>0</v>
      </c>
      <c r="F55" s="171">
        <v>0</v>
      </c>
      <c r="G55" s="152" t="str">
        <f t="shared" si="10"/>
        <v xml:space="preserve">0 </v>
      </c>
      <c r="H55" s="172">
        <f>B55+E55</f>
        <v>2535</v>
      </c>
      <c r="I55" s="172"/>
      <c r="J55" s="173">
        <f>C55+F55</f>
        <v>1269</v>
      </c>
      <c r="K55" s="152">
        <f t="shared" si="11"/>
        <v>50.059171597633132</v>
      </c>
      <c r="L55" s="104"/>
    </row>
    <row r="56" spans="1:12" s="10" customFormat="1" ht="103.5" customHeight="1">
      <c r="A56" s="169" t="s">
        <v>55</v>
      </c>
      <c r="B56" s="174">
        <v>3569</v>
      </c>
      <c r="C56" s="175">
        <v>1149</v>
      </c>
      <c r="D56" s="152">
        <f t="shared" si="9"/>
        <v>32.193891846455593</v>
      </c>
      <c r="E56" s="174">
        <v>25</v>
      </c>
      <c r="F56" s="176">
        <v>20</v>
      </c>
      <c r="G56" s="152">
        <f t="shared" si="10"/>
        <v>80</v>
      </c>
      <c r="H56" s="172">
        <f>B56</f>
        <v>3569</v>
      </c>
      <c r="I56" s="172">
        <v>20</v>
      </c>
      <c r="J56" s="173">
        <f>C56+F56-I56</f>
        <v>1149</v>
      </c>
      <c r="K56" s="152">
        <f t="shared" si="11"/>
        <v>32.193891846455593</v>
      </c>
      <c r="L56" s="104"/>
    </row>
    <row r="57" spans="1:12" s="10" customFormat="1" ht="126.75" customHeight="1">
      <c r="A57" s="169" t="s">
        <v>56</v>
      </c>
      <c r="B57" s="174">
        <v>50689</v>
      </c>
      <c r="C57" s="175">
        <v>21369</v>
      </c>
      <c r="D57" s="152">
        <f t="shared" si="9"/>
        <v>42.157075499615296</v>
      </c>
      <c r="E57" s="174">
        <v>34099</v>
      </c>
      <c r="F57" s="176">
        <v>14930</v>
      </c>
      <c r="G57" s="152">
        <f t="shared" si="10"/>
        <v>43.784275198686181</v>
      </c>
      <c r="H57" s="172">
        <v>84775</v>
      </c>
      <c r="I57" s="172">
        <v>10</v>
      </c>
      <c r="J57" s="173">
        <f>C57+F57-I57</f>
        <v>36289</v>
      </c>
      <c r="K57" s="152">
        <f t="shared" si="11"/>
        <v>42.806251843114126</v>
      </c>
      <c r="L57" s="104"/>
    </row>
    <row r="58" spans="1:12" s="10" customFormat="1" ht="28.5" customHeight="1">
      <c r="A58" s="169" t="s">
        <v>92</v>
      </c>
      <c r="B58" s="174">
        <v>61</v>
      </c>
      <c r="C58" s="175">
        <v>0</v>
      </c>
      <c r="D58" s="152">
        <f t="shared" si="9"/>
        <v>0</v>
      </c>
      <c r="E58" s="174">
        <v>0</v>
      </c>
      <c r="F58" s="176">
        <v>0</v>
      </c>
      <c r="G58" s="152" t="str">
        <f t="shared" si="10"/>
        <v xml:space="preserve">0 </v>
      </c>
      <c r="H58" s="172">
        <f>B58+E58</f>
        <v>61</v>
      </c>
      <c r="I58" s="172"/>
      <c r="J58" s="173">
        <f>C58+F58</f>
        <v>0</v>
      </c>
      <c r="K58" s="152">
        <f t="shared" si="11"/>
        <v>0</v>
      </c>
      <c r="L58" s="104"/>
    </row>
    <row r="59" spans="1:12" s="10" customFormat="1" ht="43.5" customHeight="1">
      <c r="A59" s="169" t="s">
        <v>6</v>
      </c>
      <c r="B59" s="174">
        <v>1894</v>
      </c>
      <c r="C59" s="175">
        <v>819</v>
      </c>
      <c r="D59" s="152">
        <f t="shared" si="9"/>
        <v>43.24181626187962</v>
      </c>
      <c r="E59" s="174">
        <v>0</v>
      </c>
      <c r="F59" s="176">
        <v>0</v>
      </c>
      <c r="G59" s="152" t="str">
        <f t="shared" si="10"/>
        <v xml:space="preserve">0 </v>
      </c>
      <c r="H59" s="172">
        <f>B59+E59</f>
        <v>1894</v>
      </c>
      <c r="I59" s="172"/>
      <c r="J59" s="173">
        <f>C59+F59</f>
        <v>819</v>
      </c>
      <c r="K59" s="152">
        <f t="shared" si="11"/>
        <v>43.24181626187962</v>
      </c>
      <c r="L59" s="104"/>
    </row>
    <row r="60" spans="1:12" s="10" customFormat="1" ht="31.5" customHeight="1">
      <c r="A60" s="169" t="s">
        <v>75</v>
      </c>
      <c r="B60" s="174">
        <v>769</v>
      </c>
      <c r="C60" s="175">
        <v>0</v>
      </c>
      <c r="D60" s="152">
        <f t="shared" si="9"/>
        <v>0</v>
      </c>
      <c r="E60" s="174">
        <v>928</v>
      </c>
      <c r="F60" s="176">
        <v>0</v>
      </c>
      <c r="G60" s="152">
        <f t="shared" si="10"/>
        <v>0</v>
      </c>
      <c r="H60" s="172">
        <f>B60+E60</f>
        <v>1697</v>
      </c>
      <c r="I60" s="172"/>
      <c r="J60" s="173">
        <f>C60+F60</f>
        <v>0</v>
      </c>
      <c r="K60" s="152">
        <f t="shared" si="11"/>
        <v>0</v>
      </c>
      <c r="L60" s="104"/>
    </row>
    <row r="61" spans="1:12" s="10" customFormat="1" ht="44.25" customHeight="1">
      <c r="A61" s="169" t="s">
        <v>57</v>
      </c>
      <c r="B61" s="174">
        <v>8031</v>
      </c>
      <c r="C61" s="175">
        <v>2932</v>
      </c>
      <c r="D61" s="152">
        <f t="shared" si="9"/>
        <v>36.508529448387499</v>
      </c>
      <c r="E61" s="174">
        <v>1368</v>
      </c>
      <c r="F61" s="176">
        <v>487</v>
      </c>
      <c r="G61" s="152">
        <f t="shared" si="10"/>
        <v>35.599415204678365</v>
      </c>
      <c r="H61" s="172">
        <v>9300</v>
      </c>
      <c r="I61" s="172">
        <v>100</v>
      </c>
      <c r="J61" s="173">
        <f>C61+F61-I61</f>
        <v>3319</v>
      </c>
      <c r="K61" s="152">
        <f t="shared" si="11"/>
        <v>35.688172043010752</v>
      </c>
      <c r="L61" s="104"/>
    </row>
    <row r="62" spans="1:12" s="10" customFormat="1" ht="31.5" customHeight="1">
      <c r="A62" s="167" t="s">
        <v>47</v>
      </c>
      <c r="B62" s="168">
        <f>B63</f>
        <v>0</v>
      </c>
      <c r="C62" s="168">
        <f>C63</f>
        <v>0</v>
      </c>
      <c r="D62" s="152" t="str">
        <f t="shared" si="9"/>
        <v xml:space="preserve">0 </v>
      </c>
      <c r="E62" s="168">
        <f>E63</f>
        <v>1168</v>
      </c>
      <c r="F62" s="168">
        <f>F63</f>
        <v>398</v>
      </c>
      <c r="G62" s="152">
        <f t="shared" si="10"/>
        <v>34.075342465753423</v>
      </c>
      <c r="H62" s="168">
        <f>H63</f>
        <v>1168</v>
      </c>
      <c r="I62" s="168">
        <f>I63</f>
        <v>0</v>
      </c>
      <c r="J62" s="168">
        <f>J63</f>
        <v>398</v>
      </c>
      <c r="K62" s="152">
        <f t="shared" si="11"/>
        <v>34.075342465753423</v>
      </c>
      <c r="L62" s="104"/>
    </row>
    <row r="63" spans="1:12" s="10" customFormat="1" ht="44.25" customHeight="1">
      <c r="A63" s="169" t="s">
        <v>26</v>
      </c>
      <c r="B63" s="174"/>
      <c r="C63" s="174">
        <v>0</v>
      </c>
      <c r="D63" s="152" t="str">
        <f t="shared" si="9"/>
        <v xml:space="preserve">0 </v>
      </c>
      <c r="E63" s="174">
        <v>1168</v>
      </c>
      <c r="F63" s="176">
        <v>398</v>
      </c>
      <c r="G63" s="152">
        <f t="shared" si="10"/>
        <v>34.075342465753423</v>
      </c>
      <c r="H63" s="172">
        <v>1168</v>
      </c>
      <c r="I63" s="172"/>
      <c r="J63" s="155">
        <f>C63+F63-I63</f>
        <v>398</v>
      </c>
      <c r="K63" s="152">
        <f t="shared" si="11"/>
        <v>34.075342465753423</v>
      </c>
      <c r="L63" s="104"/>
    </row>
    <row r="64" spans="1:12" s="10" customFormat="1" ht="39" hidden="1" customHeight="1">
      <c r="A64" s="169" t="s">
        <v>41</v>
      </c>
      <c r="B64" s="174"/>
      <c r="C64" s="174"/>
      <c r="D64" s="152" t="str">
        <f t="shared" si="9"/>
        <v xml:space="preserve">0 </v>
      </c>
      <c r="E64" s="174"/>
      <c r="F64" s="172"/>
      <c r="G64" s="152" t="str">
        <f t="shared" si="10"/>
        <v xml:space="preserve">0 </v>
      </c>
      <c r="H64" s="172">
        <f>B64+E64</f>
        <v>0</v>
      </c>
      <c r="I64" s="172"/>
      <c r="J64" s="172">
        <f>C64+F64</f>
        <v>0</v>
      </c>
      <c r="K64" s="152" t="str">
        <f t="shared" si="11"/>
        <v xml:space="preserve">0 </v>
      </c>
      <c r="L64" s="104"/>
    </row>
    <row r="65" spans="1:12" s="10" customFormat="1" ht="45.75" customHeight="1">
      <c r="A65" s="167" t="s">
        <v>107</v>
      </c>
      <c r="B65" s="168">
        <f>B66+B67+B68+B69</f>
        <v>10218</v>
      </c>
      <c r="C65" s="168">
        <f>C66+C67+C68+C69</f>
        <v>3139</v>
      </c>
      <c r="D65" s="152">
        <f t="shared" si="9"/>
        <v>30.720297514190641</v>
      </c>
      <c r="E65" s="168">
        <f>E66+E67+E69+E68</f>
        <v>8524</v>
      </c>
      <c r="F65" s="168">
        <f>F66+F69+F67+F68</f>
        <v>5281</v>
      </c>
      <c r="G65" s="152">
        <f t="shared" si="10"/>
        <v>61.954481464101363</v>
      </c>
      <c r="H65" s="168">
        <f>H66+H67+H69+H68</f>
        <v>18370</v>
      </c>
      <c r="I65" s="168">
        <f>I66+I67+I69</f>
        <v>0</v>
      </c>
      <c r="J65" s="168">
        <f>J66+J67+J69+J68</f>
        <v>8347</v>
      </c>
      <c r="K65" s="152">
        <f t="shared" si="11"/>
        <v>45.438214480130647</v>
      </c>
      <c r="L65" s="104"/>
    </row>
    <row r="66" spans="1:12" s="10" customFormat="1" ht="23.25" customHeight="1">
      <c r="A66" s="169" t="s">
        <v>111</v>
      </c>
      <c r="B66" s="174">
        <v>1229</v>
      </c>
      <c r="C66" s="175">
        <v>625</v>
      </c>
      <c r="D66" s="152">
        <f t="shared" si="9"/>
        <v>50.854353132628148</v>
      </c>
      <c r="E66" s="174">
        <v>0</v>
      </c>
      <c r="F66" s="176">
        <v>0</v>
      </c>
      <c r="G66" s="152" t="str">
        <f t="shared" si="10"/>
        <v xml:space="preserve">0 </v>
      </c>
      <c r="H66" s="172">
        <f>B66+E66</f>
        <v>1229</v>
      </c>
      <c r="I66" s="172"/>
      <c r="J66" s="176">
        <v>624</v>
      </c>
      <c r="K66" s="152">
        <f t="shared" si="11"/>
        <v>50.772986167615954</v>
      </c>
      <c r="L66" s="104"/>
    </row>
    <row r="67" spans="1:12" s="10" customFormat="1" ht="87" hidden="1" customHeight="1">
      <c r="A67" s="169" t="s">
        <v>69</v>
      </c>
      <c r="B67" s="174"/>
      <c r="C67" s="175">
        <v>0</v>
      </c>
      <c r="D67" s="152" t="str">
        <f t="shared" si="9"/>
        <v xml:space="preserve">0 </v>
      </c>
      <c r="E67" s="174">
        <v>0</v>
      </c>
      <c r="F67" s="176">
        <v>0</v>
      </c>
      <c r="G67" s="152" t="str">
        <f t="shared" si="10"/>
        <v xml:space="preserve">0 </v>
      </c>
      <c r="H67" s="172">
        <f>B67+E67</f>
        <v>0</v>
      </c>
      <c r="I67" s="172"/>
      <c r="J67" s="173">
        <f>C67+F67</f>
        <v>0</v>
      </c>
      <c r="K67" s="152" t="str">
        <f t="shared" si="11"/>
        <v xml:space="preserve">0 </v>
      </c>
      <c r="L67" s="104"/>
    </row>
    <row r="68" spans="1:12" s="10" customFormat="1" ht="72.599999999999994" customHeight="1">
      <c r="A68" s="169" t="s">
        <v>132</v>
      </c>
      <c r="B68" s="174">
        <v>5763</v>
      </c>
      <c r="C68" s="175">
        <v>2319</v>
      </c>
      <c r="D68" s="152">
        <f t="shared" si="9"/>
        <v>40.239458615304528</v>
      </c>
      <c r="E68" s="174">
        <v>7861</v>
      </c>
      <c r="F68" s="176">
        <v>4998</v>
      </c>
      <c r="G68" s="152">
        <f t="shared" si="10"/>
        <v>63.579697239536955</v>
      </c>
      <c r="H68" s="172">
        <v>13624</v>
      </c>
      <c r="I68" s="172"/>
      <c r="J68" s="173">
        <f>C68+F68-I68</f>
        <v>7317</v>
      </c>
      <c r="K68" s="152">
        <f t="shared" si="11"/>
        <v>53.706694069289483</v>
      </c>
      <c r="L68" s="104"/>
    </row>
    <row r="69" spans="1:12" s="10" customFormat="1" ht="64.5" customHeight="1">
      <c r="A69" s="169" t="s">
        <v>91</v>
      </c>
      <c r="B69" s="174">
        <v>3226</v>
      </c>
      <c r="C69" s="175">
        <v>195</v>
      </c>
      <c r="D69" s="152">
        <f t="shared" si="9"/>
        <v>6.0446373217606943</v>
      </c>
      <c r="E69" s="174">
        <v>663</v>
      </c>
      <c r="F69" s="176">
        <v>283</v>
      </c>
      <c r="G69" s="152">
        <f t="shared" si="10"/>
        <v>42.684766214177976</v>
      </c>
      <c r="H69" s="172">
        <v>3517</v>
      </c>
      <c r="I69" s="172"/>
      <c r="J69" s="173">
        <v>406</v>
      </c>
      <c r="K69" s="152">
        <f t="shared" si="11"/>
        <v>11.543929485356838</v>
      </c>
      <c r="L69" s="104"/>
    </row>
    <row r="70" spans="1:12" s="10" customFormat="1" ht="27.75" customHeight="1">
      <c r="A70" s="167" t="s">
        <v>48</v>
      </c>
      <c r="B70" s="168">
        <f>B71+B73+B75+B76+B77+B72+B74</f>
        <v>439480</v>
      </c>
      <c r="C70" s="168">
        <f>C71+C73+C75+C76+C77+C72+C74</f>
        <v>133545</v>
      </c>
      <c r="D70" s="152">
        <f t="shared" si="9"/>
        <v>30.387048329844362</v>
      </c>
      <c r="E70" s="168">
        <f>E71+E73+E75+E76+E77+E72+E74</f>
        <v>32395</v>
      </c>
      <c r="F70" s="168">
        <f>F71+F73+F75+F76+F77+F72+F74</f>
        <v>11903</v>
      </c>
      <c r="G70" s="152">
        <f t="shared" si="10"/>
        <v>36.743324587127645</v>
      </c>
      <c r="H70" s="168">
        <f>H71+H73+H75+H76+H77+H72+H74</f>
        <v>458916</v>
      </c>
      <c r="I70" s="168">
        <f>I71+I73+I75+I76+I77+I72+I74</f>
        <v>6797</v>
      </c>
      <c r="J70" s="168">
        <f>J71+J73+J75+J76+J77+J72+J74</f>
        <v>137890</v>
      </c>
      <c r="K70" s="152">
        <f t="shared" si="11"/>
        <v>30.046893113336647</v>
      </c>
      <c r="L70" s="104"/>
    </row>
    <row r="71" spans="1:12" s="10" customFormat="1" ht="34.5" customHeight="1">
      <c r="A71" s="169" t="s">
        <v>76</v>
      </c>
      <c r="B71" s="174">
        <v>581</v>
      </c>
      <c r="C71" s="175">
        <v>198</v>
      </c>
      <c r="D71" s="152">
        <f t="shared" si="9"/>
        <v>34.079173838209982</v>
      </c>
      <c r="E71" s="174">
        <v>0</v>
      </c>
      <c r="F71" s="176">
        <v>0</v>
      </c>
      <c r="G71" s="152" t="str">
        <f t="shared" si="10"/>
        <v xml:space="preserve">0 </v>
      </c>
      <c r="H71" s="172">
        <v>581</v>
      </c>
      <c r="I71" s="172"/>
      <c r="J71" s="176">
        <f>C71+F71</f>
        <v>198</v>
      </c>
      <c r="K71" s="152">
        <f t="shared" si="11"/>
        <v>34.079173838209982</v>
      </c>
      <c r="L71" s="104"/>
    </row>
    <row r="72" spans="1:12" s="10" customFormat="1" ht="41.25" customHeight="1">
      <c r="A72" s="169" t="s">
        <v>28</v>
      </c>
      <c r="B72" s="174">
        <v>9450</v>
      </c>
      <c r="C72" s="175">
        <v>3627</v>
      </c>
      <c r="D72" s="152">
        <f t="shared" si="9"/>
        <v>38.38095238095238</v>
      </c>
      <c r="E72" s="174">
        <v>405</v>
      </c>
      <c r="F72" s="176">
        <v>0</v>
      </c>
      <c r="G72" s="152">
        <f t="shared" si="10"/>
        <v>0</v>
      </c>
      <c r="H72" s="172">
        <v>9450</v>
      </c>
      <c r="I72" s="172"/>
      <c r="J72" s="176">
        <f>C72+F72</f>
        <v>3627</v>
      </c>
      <c r="K72" s="152">
        <f t="shared" si="11"/>
        <v>38.38095238095238</v>
      </c>
      <c r="L72" s="104"/>
    </row>
    <row r="73" spans="1:12" s="10" customFormat="1" ht="39" hidden="1" customHeight="1">
      <c r="A73" s="169" t="s">
        <v>70</v>
      </c>
      <c r="B73" s="174">
        <v>0</v>
      </c>
      <c r="C73" s="175">
        <v>0</v>
      </c>
      <c r="D73" s="152" t="str">
        <f t="shared" si="9"/>
        <v xml:space="preserve">0 </v>
      </c>
      <c r="E73" s="174">
        <v>0</v>
      </c>
      <c r="F73" s="176">
        <v>0</v>
      </c>
      <c r="G73" s="152" t="str">
        <f t="shared" si="10"/>
        <v xml:space="preserve">0 </v>
      </c>
      <c r="H73" s="172">
        <f>B73+E73</f>
        <v>0</v>
      </c>
      <c r="I73" s="172"/>
      <c r="J73" s="176">
        <f>C73+F73</f>
        <v>0</v>
      </c>
      <c r="K73" s="152" t="str">
        <f t="shared" si="11"/>
        <v xml:space="preserve">0 </v>
      </c>
      <c r="L73" s="104"/>
    </row>
    <row r="74" spans="1:12" s="10" customFormat="1" ht="39" hidden="1" customHeight="1">
      <c r="A74" s="169" t="s">
        <v>83</v>
      </c>
      <c r="B74" s="174">
        <v>0</v>
      </c>
      <c r="C74" s="175">
        <v>0</v>
      </c>
      <c r="D74" s="152" t="str">
        <f t="shared" si="9"/>
        <v xml:space="preserve">0 </v>
      </c>
      <c r="E74" s="174">
        <v>0</v>
      </c>
      <c r="F74" s="176">
        <v>0</v>
      </c>
      <c r="G74" s="152" t="str">
        <f t="shared" si="10"/>
        <v xml:space="preserve">0 </v>
      </c>
      <c r="H74" s="172">
        <f>B74+E74</f>
        <v>0</v>
      </c>
      <c r="I74" s="172"/>
      <c r="J74" s="176">
        <f>C74+F74</f>
        <v>0</v>
      </c>
      <c r="K74" s="152" t="str">
        <f t="shared" si="11"/>
        <v xml:space="preserve">0 </v>
      </c>
      <c r="L74" s="104"/>
    </row>
    <row r="75" spans="1:12" s="10" customFormat="1" ht="26.25" customHeight="1">
      <c r="A75" s="169" t="s">
        <v>27</v>
      </c>
      <c r="B75" s="174">
        <v>9704</v>
      </c>
      <c r="C75" s="175">
        <v>5163</v>
      </c>
      <c r="D75" s="152">
        <f t="shared" si="9"/>
        <v>53.204863973619119</v>
      </c>
      <c r="E75" s="174">
        <v>0</v>
      </c>
      <c r="F75" s="176">
        <v>0</v>
      </c>
      <c r="G75" s="152" t="str">
        <f t="shared" si="10"/>
        <v xml:space="preserve">0 </v>
      </c>
      <c r="H75" s="172">
        <v>9704</v>
      </c>
      <c r="I75" s="172"/>
      <c r="J75" s="176">
        <f>C75+F75</f>
        <v>5163</v>
      </c>
      <c r="K75" s="152">
        <f t="shared" si="11"/>
        <v>53.204863973619119</v>
      </c>
      <c r="L75" s="104"/>
    </row>
    <row r="76" spans="1:12" s="10" customFormat="1" ht="24.75" customHeight="1">
      <c r="A76" s="169" t="s">
        <v>45</v>
      </c>
      <c r="B76" s="174">
        <v>357760</v>
      </c>
      <c r="C76" s="175">
        <v>99251</v>
      </c>
      <c r="D76" s="152">
        <f t="shared" si="9"/>
        <v>27.742341234347052</v>
      </c>
      <c r="E76" s="174">
        <v>16507</v>
      </c>
      <c r="F76" s="176">
        <v>5699</v>
      </c>
      <c r="G76" s="152">
        <f t="shared" si="10"/>
        <v>34.524747076997635</v>
      </c>
      <c r="H76" s="172">
        <v>361713</v>
      </c>
      <c r="I76" s="172">
        <v>6797</v>
      </c>
      <c r="J76" s="176">
        <v>97392</v>
      </c>
      <c r="K76" s="152">
        <f t="shared" si="11"/>
        <v>26.925214189149958</v>
      </c>
      <c r="L76" s="104"/>
    </row>
    <row r="77" spans="1:12" s="10" customFormat="1" ht="42.75" customHeight="1">
      <c r="A77" s="169" t="s">
        <v>34</v>
      </c>
      <c r="B77" s="174">
        <v>61985</v>
      </c>
      <c r="C77" s="175">
        <v>25306</v>
      </c>
      <c r="D77" s="152">
        <f t="shared" si="9"/>
        <v>40.826006291844799</v>
      </c>
      <c r="E77" s="174">
        <v>15483</v>
      </c>
      <c r="F77" s="176">
        <v>6204</v>
      </c>
      <c r="G77" s="152">
        <f t="shared" si="10"/>
        <v>40.069753923658205</v>
      </c>
      <c r="H77" s="172">
        <v>77468</v>
      </c>
      <c r="I77" s="172"/>
      <c r="J77" s="176">
        <f>C77+F77</f>
        <v>31510</v>
      </c>
      <c r="K77" s="152">
        <f t="shared" si="11"/>
        <v>40.674859296741886</v>
      </c>
      <c r="L77" s="104"/>
    </row>
    <row r="78" spans="1:12" s="10" customFormat="1" ht="42.75" customHeight="1">
      <c r="A78" s="167" t="s">
        <v>105</v>
      </c>
      <c r="B78" s="168">
        <f>B79+B80+B82+B83+B81</f>
        <v>88752</v>
      </c>
      <c r="C78" s="168">
        <f>C79+C80+C82+C83+C81</f>
        <v>44711</v>
      </c>
      <c r="D78" s="152">
        <f t="shared" si="9"/>
        <v>50.377456282675311</v>
      </c>
      <c r="E78" s="168">
        <f>E79+E80+E82+E83+E81</f>
        <v>82939</v>
      </c>
      <c r="F78" s="168">
        <f>F79+F80+F82+F83</f>
        <v>39289</v>
      </c>
      <c r="G78" s="152">
        <f t="shared" si="10"/>
        <v>47.370959379785141</v>
      </c>
      <c r="H78" s="168">
        <f>H79+H80+H82+H83+H81</f>
        <v>112341</v>
      </c>
      <c r="I78" s="168">
        <f>I79+I80+I82+I83+I81</f>
        <v>29708</v>
      </c>
      <c r="J78" s="168">
        <f>J79+J80+J82+J83+J81</f>
        <v>52512</v>
      </c>
      <c r="K78" s="152">
        <f t="shared" si="11"/>
        <v>46.743397334899996</v>
      </c>
      <c r="L78" s="104"/>
    </row>
    <row r="79" spans="1:12" s="10" customFormat="1" ht="30" customHeight="1">
      <c r="A79" s="169" t="s">
        <v>80</v>
      </c>
      <c r="B79" s="174">
        <v>988</v>
      </c>
      <c r="C79" s="175">
        <v>115</v>
      </c>
      <c r="D79" s="152">
        <f t="shared" si="9"/>
        <v>11.639676113360323</v>
      </c>
      <c r="E79" s="174">
        <v>0</v>
      </c>
      <c r="F79" s="176">
        <v>0</v>
      </c>
      <c r="G79" s="152" t="str">
        <f t="shared" si="10"/>
        <v xml:space="preserve">0 </v>
      </c>
      <c r="H79" s="172">
        <v>988</v>
      </c>
      <c r="I79" s="172"/>
      <c r="J79" s="173">
        <f>C79+F79</f>
        <v>115</v>
      </c>
      <c r="K79" s="152">
        <f t="shared" si="11"/>
        <v>11.639676113360323</v>
      </c>
      <c r="L79" s="104"/>
    </row>
    <row r="80" spans="1:12" s="10" customFormat="1" ht="39" hidden="1" customHeight="1">
      <c r="A80" s="169" t="s">
        <v>30</v>
      </c>
      <c r="B80" s="174"/>
      <c r="C80" s="175"/>
      <c r="D80" s="152" t="str">
        <f t="shared" si="9"/>
        <v xml:space="preserve">0 </v>
      </c>
      <c r="E80" s="174">
        <v>0</v>
      </c>
      <c r="F80" s="176">
        <v>0</v>
      </c>
      <c r="G80" s="152" t="str">
        <f t="shared" si="10"/>
        <v xml:space="preserve">0 </v>
      </c>
      <c r="H80" s="172">
        <f>B80+E80</f>
        <v>0</v>
      </c>
      <c r="I80" s="172"/>
      <c r="J80" s="173">
        <f>C80+F80</f>
        <v>0</v>
      </c>
      <c r="K80" s="152" t="str">
        <f t="shared" si="11"/>
        <v xml:space="preserve">0 </v>
      </c>
      <c r="L80" s="104"/>
    </row>
    <row r="81" spans="1:12" s="10" customFormat="1" ht="29.25" customHeight="1">
      <c r="A81" s="169" t="s">
        <v>30</v>
      </c>
      <c r="B81" s="174">
        <v>75</v>
      </c>
      <c r="C81" s="175">
        <v>75</v>
      </c>
      <c r="D81" s="152">
        <f t="shared" si="9"/>
        <v>100</v>
      </c>
      <c r="E81" s="174">
        <v>0</v>
      </c>
      <c r="F81" s="176">
        <v>0</v>
      </c>
      <c r="G81" s="152" t="str">
        <f t="shared" si="10"/>
        <v xml:space="preserve">0 </v>
      </c>
      <c r="H81" s="172">
        <v>75</v>
      </c>
      <c r="I81" s="172"/>
      <c r="J81" s="173">
        <f>C81+F81</f>
        <v>75</v>
      </c>
      <c r="K81" s="152">
        <f t="shared" si="11"/>
        <v>100</v>
      </c>
      <c r="L81" s="104"/>
    </row>
    <row r="82" spans="1:12" s="10" customFormat="1" ht="27" customHeight="1">
      <c r="A82" s="169" t="s">
        <v>71</v>
      </c>
      <c r="B82" s="174">
        <v>87689</v>
      </c>
      <c r="C82" s="175">
        <v>44521</v>
      </c>
      <c r="D82" s="152">
        <f t="shared" si="9"/>
        <v>50.771476467972029</v>
      </c>
      <c r="E82" s="174">
        <v>82939</v>
      </c>
      <c r="F82" s="176">
        <v>39289</v>
      </c>
      <c r="G82" s="152">
        <f t="shared" si="10"/>
        <v>47.370959379785141</v>
      </c>
      <c r="H82" s="172">
        <v>111278</v>
      </c>
      <c r="I82" s="172">
        <v>29708</v>
      </c>
      <c r="J82" s="173">
        <v>52322</v>
      </c>
      <c r="K82" s="152">
        <f t="shared" si="11"/>
        <v>47.019177195851832</v>
      </c>
      <c r="L82" s="104"/>
    </row>
    <row r="83" spans="1:12" s="10" customFormat="1" ht="39" hidden="1" customHeight="1">
      <c r="A83" s="169" t="s">
        <v>72</v>
      </c>
      <c r="B83" s="174">
        <v>0</v>
      </c>
      <c r="C83" s="174">
        <v>0</v>
      </c>
      <c r="D83" s="152" t="str">
        <f t="shared" si="9"/>
        <v xml:space="preserve">0 </v>
      </c>
      <c r="E83" s="174">
        <v>0</v>
      </c>
      <c r="F83" s="172">
        <v>0</v>
      </c>
      <c r="G83" s="152" t="str">
        <f t="shared" si="10"/>
        <v xml:space="preserve">0 </v>
      </c>
      <c r="H83" s="172">
        <f>B83+E83</f>
        <v>0</v>
      </c>
      <c r="I83" s="172"/>
      <c r="J83" s="172">
        <f>C83+F83</f>
        <v>0</v>
      </c>
      <c r="K83" s="152" t="str">
        <f t="shared" si="11"/>
        <v xml:space="preserve">0 </v>
      </c>
      <c r="L83" s="104"/>
    </row>
    <row r="84" spans="1:12" s="10" customFormat="1" ht="25.5" customHeight="1">
      <c r="A84" s="167" t="s">
        <v>106</v>
      </c>
      <c r="B84" s="168">
        <f>B86+B85</f>
        <v>263</v>
      </c>
      <c r="C84" s="168">
        <f>C86</f>
        <v>0</v>
      </c>
      <c r="D84" s="152">
        <f t="shared" si="9"/>
        <v>0</v>
      </c>
      <c r="E84" s="168">
        <f>E86</f>
        <v>0</v>
      </c>
      <c r="F84" s="168">
        <f>F86</f>
        <v>0</v>
      </c>
      <c r="G84" s="152" t="str">
        <f t="shared" si="10"/>
        <v xml:space="preserve">0 </v>
      </c>
      <c r="H84" s="168">
        <f>H86+H85</f>
        <v>263</v>
      </c>
      <c r="I84" s="168">
        <f>I86</f>
        <v>0</v>
      </c>
      <c r="J84" s="168">
        <f>J86</f>
        <v>0</v>
      </c>
      <c r="K84" s="152">
        <f t="shared" si="11"/>
        <v>0</v>
      </c>
      <c r="L84" s="104"/>
    </row>
    <row r="85" spans="1:12" s="10" customFormat="1" ht="24" hidden="1" customHeight="1">
      <c r="A85" s="169" t="s">
        <v>93</v>
      </c>
      <c r="B85" s="170"/>
      <c r="C85" s="168">
        <v>0</v>
      </c>
      <c r="D85" s="152">
        <v>0</v>
      </c>
      <c r="E85" s="168">
        <v>0</v>
      </c>
      <c r="F85" s="168">
        <v>0</v>
      </c>
      <c r="G85" s="152">
        <v>0</v>
      </c>
      <c r="H85" s="168"/>
      <c r="I85" s="168"/>
      <c r="J85" s="168">
        <v>0</v>
      </c>
      <c r="K85" s="152"/>
      <c r="L85" s="104"/>
    </row>
    <row r="86" spans="1:12" s="10" customFormat="1" ht="42" customHeight="1">
      <c r="A86" s="169" t="s">
        <v>112</v>
      </c>
      <c r="B86" s="174">
        <v>263</v>
      </c>
      <c r="C86" s="174">
        <v>0</v>
      </c>
      <c r="D86" s="152">
        <f t="shared" ref="D86:D131" si="12">IF(B86=0,  "0 ", C86/B86*100)</f>
        <v>0</v>
      </c>
      <c r="E86" s="174">
        <v>0</v>
      </c>
      <c r="F86" s="172">
        <v>0</v>
      </c>
      <c r="G86" s="152" t="str">
        <f t="shared" ref="G86:G124" si="13">IF(E86=0,  "0 ", F86/E86*100)</f>
        <v xml:space="preserve">0 </v>
      </c>
      <c r="H86" s="172">
        <f>B86+E86</f>
        <v>263</v>
      </c>
      <c r="I86" s="172"/>
      <c r="J86" s="155">
        <f>C86+F86</f>
        <v>0</v>
      </c>
      <c r="K86" s="152">
        <f t="shared" ref="K86:K131" si="14">IF(H86=0,  "0 ", J86/H86*100)</f>
        <v>0</v>
      </c>
      <c r="L86" s="104"/>
    </row>
    <row r="87" spans="1:12" s="10" customFormat="1" ht="24.75" customHeight="1">
      <c r="A87" s="167" t="s">
        <v>49</v>
      </c>
      <c r="B87" s="177">
        <f>B88+B89+B92+B94+B95+B91</f>
        <v>640058</v>
      </c>
      <c r="C87" s="177">
        <f>C88+C89+C92+C94+C95+C91</f>
        <v>331249</v>
      </c>
      <c r="D87" s="152">
        <f t="shared" si="12"/>
        <v>51.752966137443792</v>
      </c>
      <c r="E87" s="168">
        <f>E88+E89+E92+E94+E95</f>
        <v>285</v>
      </c>
      <c r="F87" s="168">
        <f>F88+F89+F92+F94+F95</f>
        <v>23</v>
      </c>
      <c r="G87" s="152">
        <f t="shared" si="13"/>
        <v>8.0701754385964914</v>
      </c>
      <c r="H87" s="168">
        <f>H88+H89+H92+H94+H95+H91</f>
        <v>640342</v>
      </c>
      <c r="I87" s="168">
        <f>I88+I89+I92+I94+I95+I91</f>
        <v>0</v>
      </c>
      <c r="J87" s="168">
        <f>J88+J89+J92+J94+J95+J91</f>
        <v>331272</v>
      </c>
      <c r="K87" s="152">
        <f t="shared" si="14"/>
        <v>51.733604854905657</v>
      </c>
      <c r="L87" s="104"/>
    </row>
    <row r="88" spans="1:12" s="10" customFormat="1" ht="24.75" customHeight="1">
      <c r="A88" s="169" t="s">
        <v>9</v>
      </c>
      <c r="B88" s="174">
        <v>181183</v>
      </c>
      <c r="C88" s="175">
        <v>86961</v>
      </c>
      <c r="D88" s="152">
        <f t="shared" si="12"/>
        <v>47.996224811378553</v>
      </c>
      <c r="E88" s="174">
        <v>0</v>
      </c>
      <c r="F88" s="176">
        <v>0</v>
      </c>
      <c r="G88" s="152" t="str">
        <f t="shared" si="13"/>
        <v xml:space="preserve">0 </v>
      </c>
      <c r="H88" s="174">
        <v>181182</v>
      </c>
      <c r="I88" s="172"/>
      <c r="J88" s="173">
        <f>C88+F88</f>
        <v>86961</v>
      </c>
      <c r="K88" s="152">
        <f t="shared" si="14"/>
        <v>47.996489717521605</v>
      </c>
      <c r="L88" s="104"/>
    </row>
    <row r="89" spans="1:12" s="10" customFormat="1" ht="32.450000000000003" customHeight="1">
      <c r="A89" s="169" t="s">
        <v>10</v>
      </c>
      <c r="B89" s="174">
        <v>388503</v>
      </c>
      <c r="C89" s="175">
        <v>215643</v>
      </c>
      <c r="D89" s="152">
        <f t="shared" si="12"/>
        <v>55.506135087759944</v>
      </c>
      <c r="E89" s="174">
        <v>0</v>
      </c>
      <c r="F89" s="176">
        <v>0</v>
      </c>
      <c r="G89" s="152" t="str">
        <f t="shared" si="13"/>
        <v xml:space="preserve">0 </v>
      </c>
      <c r="H89" s="174">
        <v>388503</v>
      </c>
      <c r="I89" s="172"/>
      <c r="J89" s="173">
        <f>C89+F89</f>
        <v>215643</v>
      </c>
      <c r="K89" s="152">
        <f t="shared" si="14"/>
        <v>55.506135087759944</v>
      </c>
      <c r="L89" s="104"/>
    </row>
    <row r="90" spans="1:12" s="10" customFormat="1" ht="32.450000000000003" hidden="1" customHeight="1">
      <c r="A90" s="169" t="s">
        <v>21</v>
      </c>
      <c r="B90" s="174"/>
      <c r="C90" s="175"/>
      <c r="D90" s="152" t="str">
        <f t="shared" si="12"/>
        <v xml:space="preserve">0 </v>
      </c>
      <c r="E90" s="174"/>
      <c r="F90" s="176"/>
      <c r="G90" s="152" t="str">
        <f t="shared" si="13"/>
        <v xml:space="preserve">0 </v>
      </c>
      <c r="H90" s="174">
        <f>B90+E90</f>
        <v>0</v>
      </c>
      <c r="I90" s="172"/>
      <c r="J90" s="173">
        <f>C90+F90</f>
        <v>0</v>
      </c>
      <c r="K90" s="152" t="str">
        <f t="shared" si="14"/>
        <v xml:space="preserve">0 </v>
      </c>
      <c r="L90" s="104"/>
    </row>
    <row r="91" spans="1:12" s="10" customFormat="1" ht="32.450000000000003" customHeight="1">
      <c r="A91" s="169" t="s">
        <v>113</v>
      </c>
      <c r="B91" s="174">
        <v>37010</v>
      </c>
      <c r="C91" s="175">
        <v>15375</v>
      </c>
      <c r="D91" s="152">
        <f t="shared" si="12"/>
        <v>41.542826263172117</v>
      </c>
      <c r="E91" s="174">
        <v>0</v>
      </c>
      <c r="F91" s="176">
        <v>0</v>
      </c>
      <c r="G91" s="152" t="str">
        <f t="shared" si="13"/>
        <v xml:space="preserve">0 </v>
      </c>
      <c r="H91" s="174">
        <v>37010</v>
      </c>
      <c r="I91" s="172"/>
      <c r="J91" s="173">
        <f>C91+F91</f>
        <v>15375</v>
      </c>
      <c r="K91" s="152">
        <f t="shared" si="14"/>
        <v>41.542826263172117</v>
      </c>
      <c r="L91" s="104"/>
    </row>
    <row r="92" spans="1:12" s="10" customFormat="1" ht="60.75" customHeight="1">
      <c r="A92" s="169" t="s">
        <v>96</v>
      </c>
      <c r="B92" s="174">
        <v>946</v>
      </c>
      <c r="C92" s="175">
        <v>109</v>
      </c>
      <c r="D92" s="152">
        <f t="shared" si="12"/>
        <v>11.522198731501057</v>
      </c>
      <c r="E92" s="174">
        <v>144</v>
      </c>
      <c r="F92" s="176">
        <v>4</v>
      </c>
      <c r="G92" s="152">
        <f t="shared" si="13"/>
        <v>2.7777777777777777</v>
      </c>
      <c r="H92" s="174">
        <v>1090</v>
      </c>
      <c r="I92" s="172"/>
      <c r="J92" s="173">
        <f>C92+F92-I92</f>
        <v>113</v>
      </c>
      <c r="K92" s="152">
        <f t="shared" si="14"/>
        <v>10.366972477064222</v>
      </c>
      <c r="L92" s="104"/>
    </row>
    <row r="93" spans="1:12" s="10" customFormat="1" ht="6" hidden="1" customHeight="1">
      <c r="A93" s="169" t="s">
        <v>39</v>
      </c>
      <c r="B93" s="174">
        <v>0</v>
      </c>
      <c r="C93" s="175"/>
      <c r="D93" s="152" t="str">
        <f t="shared" si="12"/>
        <v xml:space="preserve">0 </v>
      </c>
      <c r="E93" s="174"/>
      <c r="F93" s="176"/>
      <c r="G93" s="152" t="str">
        <f t="shared" si="13"/>
        <v xml:space="preserve">0 </v>
      </c>
      <c r="H93" s="174">
        <f>B93+E93</f>
        <v>0</v>
      </c>
      <c r="I93" s="172"/>
      <c r="J93" s="173">
        <f>C93+F93</f>
        <v>0</v>
      </c>
      <c r="K93" s="152" t="str">
        <f t="shared" si="14"/>
        <v xml:space="preserve">0 </v>
      </c>
      <c r="L93" s="104"/>
    </row>
    <row r="94" spans="1:12" s="10" customFormat="1" ht="45" customHeight="1">
      <c r="A94" s="169" t="s">
        <v>20</v>
      </c>
      <c r="B94" s="174">
        <v>2188</v>
      </c>
      <c r="C94" s="175">
        <v>241</v>
      </c>
      <c r="D94" s="152">
        <f t="shared" si="12"/>
        <v>11.014625228519195</v>
      </c>
      <c r="E94" s="174">
        <v>141</v>
      </c>
      <c r="F94" s="176">
        <v>19</v>
      </c>
      <c r="G94" s="152">
        <f t="shared" si="13"/>
        <v>13.475177304964539</v>
      </c>
      <c r="H94" s="174">
        <v>2329</v>
      </c>
      <c r="I94" s="172"/>
      <c r="J94" s="173">
        <f>C94+F94-I94</f>
        <v>260</v>
      </c>
      <c r="K94" s="152">
        <f t="shared" si="14"/>
        <v>11.163589523400601</v>
      </c>
      <c r="L94" s="104"/>
    </row>
    <row r="95" spans="1:12" s="10" customFormat="1" ht="42" customHeight="1">
      <c r="A95" s="169" t="s">
        <v>29</v>
      </c>
      <c r="B95" s="174">
        <v>30228</v>
      </c>
      <c r="C95" s="175">
        <v>12920</v>
      </c>
      <c r="D95" s="152">
        <f t="shared" si="12"/>
        <v>42.741828768029642</v>
      </c>
      <c r="E95" s="174">
        <v>0</v>
      </c>
      <c r="F95" s="176">
        <v>0</v>
      </c>
      <c r="G95" s="152" t="str">
        <f t="shared" si="13"/>
        <v xml:space="preserve">0 </v>
      </c>
      <c r="H95" s="174">
        <v>30228</v>
      </c>
      <c r="I95" s="172"/>
      <c r="J95" s="173">
        <f>C95+F95</f>
        <v>12920</v>
      </c>
      <c r="K95" s="152">
        <f t="shared" si="14"/>
        <v>42.741828768029642</v>
      </c>
      <c r="L95" s="104"/>
    </row>
    <row r="96" spans="1:12" s="10" customFormat="1" ht="42" customHeight="1">
      <c r="A96" s="167" t="s">
        <v>97</v>
      </c>
      <c r="B96" s="168">
        <f>B97+B98+B99</f>
        <v>118564</v>
      </c>
      <c r="C96" s="168">
        <f>C97+C98+C99</f>
        <v>52998</v>
      </c>
      <c r="D96" s="152">
        <f t="shared" si="12"/>
        <v>44.699908909955802</v>
      </c>
      <c r="E96" s="168">
        <f>E97+E98+E99</f>
        <v>0</v>
      </c>
      <c r="F96" s="168">
        <f>F97+F98+F99</f>
        <v>0</v>
      </c>
      <c r="G96" s="152" t="str">
        <f t="shared" si="13"/>
        <v xml:space="preserve">0 </v>
      </c>
      <c r="H96" s="168">
        <f>H97+H98+H99</f>
        <v>118564</v>
      </c>
      <c r="I96" s="168">
        <f>I97+I98+I99</f>
        <v>0</v>
      </c>
      <c r="J96" s="168">
        <f>J97+J98+J99</f>
        <v>52998</v>
      </c>
      <c r="K96" s="152">
        <f t="shared" si="14"/>
        <v>44.699908909955802</v>
      </c>
      <c r="L96" s="104"/>
    </row>
    <row r="97" spans="1:14" s="10" customFormat="1" ht="24.75" customHeight="1">
      <c r="A97" s="169" t="s">
        <v>11</v>
      </c>
      <c r="B97" s="174">
        <v>88108</v>
      </c>
      <c r="C97" s="175">
        <v>40894</v>
      </c>
      <c r="D97" s="152">
        <f t="shared" si="12"/>
        <v>46.413492531892672</v>
      </c>
      <c r="E97" s="174">
        <v>0</v>
      </c>
      <c r="F97" s="176">
        <v>0</v>
      </c>
      <c r="G97" s="152" t="str">
        <f t="shared" si="13"/>
        <v xml:space="preserve">0 </v>
      </c>
      <c r="H97" s="172">
        <v>88108</v>
      </c>
      <c r="I97" s="172"/>
      <c r="J97" s="173">
        <f>C97+F97-I97</f>
        <v>40894</v>
      </c>
      <c r="K97" s="152">
        <f t="shared" si="14"/>
        <v>46.413492531892672</v>
      </c>
      <c r="L97" s="104"/>
    </row>
    <row r="98" spans="1:14" s="10" customFormat="1" ht="39" hidden="1" customHeight="1">
      <c r="A98" s="169" t="s">
        <v>12</v>
      </c>
      <c r="B98" s="174"/>
      <c r="C98" s="175">
        <v>0</v>
      </c>
      <c r="D98" s="152" t="str">
        <f t="shared" si="12"/>
        <v xml:space="preserve">0 </v>
      </c>
      <c r="E98" s="174">
        <v>0</v>
      </c>
      <c r="F98" s="176">
        <v>0</v>
      </c>
      <c r="G98" s="152" t="str">
        <f t="shared" si="13"/>
        <v xml:space="preserve">0 </v>
      </c>
      <c r="H98" s="172">
        <f>B98+E98</f>
        <v>0</v>
      </c>
      <c r="I98" s="172"/>
      <c r="J98" s="173">
        <f>C98+F98</f>
        <v>0</v>
      </c>
      <c r="K98" s="152" t="str">
        <f t="shared" si="14"/>
        <v xml:space="preserve">0 </v>
      </c>
      <c r="L98" s="104"/>
    </row>
    <row r="99" spans="1:14" s="10" customFormat="1" ht="52.5" customHeight="1">
      <c r="A99" s="169" t="s">
        <v>73</v>
      </c>
      <c r="B99" s="174">
        <v>30456</v>
      </c>
      <c r="C99" s="175">
        <v>12104</v>
      </c>
      <c r="D99" s="152">
        <f t="shared" si="12"/>
        <v>39.742579458891512</v>
      </c>
      <c r="E99" s="174">
        <v>0</v>
      </c>
      <c r="F99" s="176">
        <v>0</v>
      </c>
      <c r="G99" s="152" t="str">
        <f t="shared" si="13"/>
        <v xml:space="preserve">0 </v>
      </c>
      <c r="H99" s="172">
        <v>30456</v>
      </c>
      <c r="I99" s="172"/>
      <c r="J99" s="173">
        <f>C99+F99</f>
        <v>12104</v>
      </c>
      <c r="K99" s="152">
        <f t="shared" si="14"/>
        <v>39.742579458891512</v>
      </c>
      <c r="L99" s="104"/>
    </row>
    <row r="100" spans="1:14" s="10" customFormat="1" ht="25.5" hidden="1" customHeight="1">
      <c r="A100" s="167" t="s">
        <v>84</v>
      </c>
      <c r="B100" s="168">
        <f>B101+B102+B103+B104</f>
        <v>0</v>
      </c>
      <c r="C100" s="178">
        <f>C101+C102+C103+C104</f>
        <v>0</v>
      </c>
      <c r="D100" s="152" t="str">
        <f t="shared" si="12"/>
        <v xml:space="preserve">0 </v>
      </c>
      <c r="E100" s="168">
        <f>E101+E102+E103+E104</f>
        <v>0</v>
      </c>
      <c r="F100" s="168">
        <f>F101+F102+F103+F104</f>
        <v>0</v>
      </c>
      <c r="G100" s="152" t="str">
        <f t="shared" si="13"/>
        <v xml:space="preserve">0 </v>
      </c>
      <c r="H100" s="168">
        <f>H101+H102+H103+H104</f>
        <v>0</v>
      </c>
      <c r="I100" s="168"/>
      <c r="J100" s="168">
        <f>J101+J102+J103+J104</f>
        <v>0</v>
      </c>
      <c r="K100" s="152" t="str">
        <f t="shared" si="14"/>
        <v xml:space="preserve">0 </v>
      </c>
      <c r="L100" s="104"/>
    </row>
    <row r="101" spans="1:14" s="10" customFormat="1" ht="28.5" hidden="1" customHeight="1">
      <c r="A101" s="169" t="s">
        <v>7</v>
      </c>
      <c r="B101" s="174"/>
      <c r="C101" s="175">
        <v>0</v>
      </c>
      <c r="D101" s="152" t="str">
        <f t="shared" si="12"/>
        <v xml:space="preserve">0 </v>
      </c>
      <c r="E101" s="174">
        <v>0</v>
      </c>
      <c r="F101" s="172">
        <v>0</v>
      </c>
      <c r="G101" s="152" t="str">
        <f t="shared" si="13"/>
        <v xml:space="preserve">0 </v>
      </c>
      <c r="H101" s="172">
        <f>B101+E101</f>
        <v>0</v>
      </c>
      <c r="I101" s="172"/>
      <c r="J101" s="172">
        <f>C101+F101</f>
        <v>0</v>
      </c>
      <c r="K101" s="152" t="str">
        <f t="shared" si="14"/>
        <v xml:space="preserve">0 </v>
      </c>
      <c r="L101" s="104"/>
    </row>
    <row r="102" spans="1:14" s="10" customFormat="1" ht="36" hidden="1" customHeight="1">
      <c r="A102" s="169" t="s">
        <v>25</v>
      </c>
      <c r="B102" s="174">
        <v>0</v>
      </c>
      <c r="C102" s="175">
        <v>0</v>
      </c>
      <c r="D102" s="152" t="str">
        <f t="shared" si="12"/>
        <v xml:space="preserve">0 </v>
      </c>
      <c r="E102" s="174">
        <v>0</v>
      </c>
      <c r="F102" s="172">
        <v>0</v>
      </c>
      <c r="G102" s="152" t="str">
        <f t="shared" si="13"/>
        <v xml:space="preserve">0 </v>
      </c>
      <c r="H102" s="172">
        <f>B102+E102</f>
        <v>0</v>
      </c>
      <c r="I102" s="172"/>
      <c r="J102" s="172">
        <f>C102+F102</f>
        <v>0</v>
      </c>
      <c r="K102" s="152" t="str">
        <f t="shared" si="14"/>
        <v xml:space="preserve">0 </v>
      </c>
      <c r="L102" s="104"/>
    </row>
    <row r="103" spans="1:14" s="10" customFormat="1" ht="44.25" hidden="1" customHeight="1">
      <c r="A103" s="169" t="s">
        <v>44</v>
      </c>
      <c r="B103" s="174"/>
      <c r="C103" s="175">
        <v>0</v>
      </c>
      <c r="D103" s="152" t="str">
        <f t="shared" si="12"/>
        <v xml:space="preserve">0 </v>
      </c>
      <c r="E103" s="174">
        <v>0</v>
      </c>
      <c r="F103" s="172">
        <v>0</v>
      </c>
      <c r="G103" s="152" t="str">
        <f t="shared" si="13"/>
        <v xml:space="preserve">0 </v>
      </c>
      <c r="H103" s="172">
        <f>B103+E103</f>
        <v>0</v>
      </c>
      <c r="I103" s="172"/>
      <c r="J103" s="172">
        <f>C103+F103</f>
        <v>0</v>
      </c>
      <c r="K103" s="152" t="str">
        <f t="shared" si="14"/>
        <v xml:space="preserve">0 </v>
      </c>
      <c r="L103" s="104"/>
    </row>
    <row r="104" spans="1:14" s="10" customFormat="1" ht="43.5" hidden="1" customHeight="1">
      <c r="A104" s="169" t="s">
        <v>81</v>
      </c>
      <c r="B104" s="174">
        <v>0</v>
      </c>
      <c r="C104" s="175">
        <v>0</v>
      </c>
      <c r="D104" s="152" t="str">
        <f t="shared" si="12"/>
        <v xml:space="preserve">0 </v>
      </c>
      <c r="E104" s="174">
        <v>0</v>
      </c>
      <c r="F104" s="176">
        <v>0</v>
      </c>
      <c r="G104" s="152" t="str">
        <f t="shared" si="13"/>
        <v xml:space="preserve">0 </v>
      </c>
      <c r="H104" s="172">
        <f>B104+E104</f>
        <v>0</v>
      </c>
      <c r="I104" s="172"/>
      <c r="J104" s="172">
        <f>C104+F104</f>
        <v>0</v>
      </c>
      <c r="K104" s="152" t="str">
        <f t="shared" si="14"/>
        <v xml:space="preserve">0 </v>
      </c>
      <c r="L104" s="104"/>
    </row>
    <row r="105" spans="1:14" s="10" customFormat="1" ht="24.75" customHeight="1">
      <c r="A105" s="167" t="s">
        <v>50</v>
      </c>
      <c r="B105" s="168">
        <f>B106+B107+B108+B109+B110</f>
        <v>247353</v>
      </c>
      <c r="C105" s="168">
        <f>C106+C107+C108+C109+C110</f>
        <v>122633</v>
      </c>
      <c r="D105" s="152">
        <f t="shared" si="12"/>
        <v>49.57813327511694</v>
      </c>
      <c r="E105" s="168">
        <f>E106+E107+E108+E109+E110</f>
        <v>0</v>
      </c>
      <c r="F105" s="168">
        <f>F106+F107+F108+F109+F110</f>
        <v>0</v>
      </c>
      <c r="G105" s="152" t="str">
        <f t="shared" si="13"/>
        <v xml:space="preserve">0 </v>
      </c>
      <c r="H105" s="168">
        <f>H106+H107+H108+H109+H110</f>
        <v>247353</v>
      </c>
      <c r="I105" s="168">
        <f>I106+I107+I108+I109+I110</f>
        <v>0</v>
      </c>
      <c r="J105" s="168">
        <f>J106+J107+J108+J109+J110</f>
        <v>122633</v>
      </c>
      <c r="K105" s="152">
        <f t="shared" si="14"/>
        <v>49.57813327511694</v>
      </c>
      <c r="L105" s="104"/>
    </row>
    <row r="106" spans="1:14" s="10" customFormat="1" ht="25.5" customHeight="1">
      <c r="A106" s="169" t="s">
        <v>13</v>
      </c>
      <c r="B106" s="174">
        <v>12096</v>
      </c>
      <c r="C106" s="175">
        <v>6165</v>
      </c>
      <c r="D106" s="152">
        <f t="shared" si="12"/>
        <v>50.967261904761905</v>
      </c>
      <c r="E106" s="174">
        <v>0</v>
      </c>
      <c r="F106" s="176">
        <v>0</v>
      </c>
      <c r="G106" s="152" t="str">
        <f t="shared" si="13"/>
        <v xml:space="preserve">0 </v>
      </c>
      <c r="H106" s="172">
        <f>B106</f>
        <v>12096</v>
      </c>
      <c r="I106" s="172"/>
      <c r="J106" s="173">
        <f>C106+F106</f>
        <v>6165</v>
      </c>
      <c r="K106" s="152">
        <f t="shared" si="14"/>
        <v>50.967261904761905</v>
      </c>
      <c r="L106" s="104"/>
    </row>
    <row r="107" spans="1:14" s="10" customFormat="1" ht="45" customHeight="1">
      <c r="A107" s="169" t="s">
        <v>33</v>
      </c>
      <c r="B107" s="174">
        <v>62723</v>
      </c>
      <c r="C107" s="175">
        <v>31192</v>
      </c>
      <c r="D107" s="152">
        <f t="shared" si="12"/>
        <v>49.729764201329658</v>
      </c>
      <c r="E107" s="174">
        <v>0</v>
      </c>
      <c r="F107" s="176">
        <v>0</v>
      </c>
      <c r="G107" s="152" t="str">
        <f t="shared" si="13"/>
        <v xml:space="preserve">0 </v>
      </c>
      <c r="H107" s="172">
        <f>B107</f>
        <v>62723</v>
      </c>
      <c r="I107" s="172"/>
      <c r="J107" s="173">
        <f>C107+F107</f>
        <v>31192</v>
      </c>
      <c r="K107" s="152">
        <f t="shared" si="14"/>
        <v>49.729764201329658</v>
      </c>
      <c r="L107" s="104"/>
    </row>
    <row r="108" spans="1:14" s="10" customFormat="1" ht="42.75" customHeight="1">
      <c r="A108" s="169" t="s">
        <v>31</v>
      </c>
      <c r="B108" s="174">
        <v>117205</v>
      </c>
      <c r="C108" s="175">
        <v>55307</v>
      </c>
      <c r="D108" s="152">
        <f t="shared" si="12"/>
        <v>47.188259886523618</v>
      </c>
      <c r="E108" s="174">
        <v>0</v>
      </c>
      <c r="F108" s="176">
        <v>0</v>
      </c>
      <c r="G108" s="152" t="str">
        <f t="shared" si="13"/>
        <v xml:space="preserve">0 </v>
      </c>
      <c r="H108" s="172">
        <f>B108+E108</f>
        <v>117205</v>
      </c>
      <c r="I108" s="172"/>
      <c r="J108" s="173">
        <f>C108+F108</f>
        <v>55307</v>
      </c>
      <c r="K108" s="152">
        <f t="shared" si="14"/>
        <v>47.188259886523618</v>
      </c>
      <c r="L108" s="104"/>
    </row>
    <row r="109" spans="1:14" s="10" customFormat="1" ht="21" customHeight="1">
      <c r="A109" s="169" t="s">
        <v>58</v>
      </c>
      <c r="B109" s="174">
        <v>42098</v>
      </c>
      <c r="C109" s="175">
        <v>24181</v>
      </c>
      <c r="D109" s="152">
        <f t="shared" si="12"/>
        <v>57.43978336263006</v>
      </c>
      <c r="E109" s="174">
        <v>0</v>
      </c>
      <c r="F109" s="176">
        <v>0</v>
      </c>
      <c r="G109" s="152" t="str">
        <f t="shared" si="13"/>
        <v xml:space="preserve">0 </v>
      </c>
      <c r="H109" s="172">
        <f>B109+E109</f>
        <v>42098</v>
      </c>
      <c r="I109" s="172"/>
      <c r="J109" s="173">
        <f>C109+F109</f>
        <v>24181</v>
      </c>
      <c r="K109" s="152">
        <f t="shared" si="14"/>
        <v>57.43978336263006</v>
      </c>
      <c r="L109" s="104"/>
    </row>
    <row r="110" spans="1:14" s="10" customFormat="1" ht="44.25" customHeight="1">
      <c r="A110" s="169" t="s">
        <v>32</v>
      </c>
      <c r="B110" s="174">
        <v>13231</v>
      </c>
      <c r="C110" s="179">
        <v>5788</v>
      </c>
      <c r="D110" s="152">
        <f t="shared" si="12"/>
        <v>43.745748620663591</v>
      </c>
      <c r="E110" s="174">
        <v>0</v>
      </c>
      <c r="F110" s="176">
        <v>0</v>
      </c>
      <c r="G110" s="152" t="str">
        <f t="shared" si="13"/>
        <v xml:space="preserve">0 </v>
      </c>
      <c r="H110" s="172">
        <f>B110+E110</f>
        <v>13231</v>
      </c>
      <c r="I110" s="172"/>
      <c r="J110" s="173">
        <f>C110+F110</f>
        <v>5788</v>
      </c>
      <c r="K110" s="152">
        <f t="shared" si="14"/>
        <v>43.745748620663591</v>
      </c>
      <c r="L110" s="104"/>
    </row>
    <row r="111" spans="1:14" s="10" customFormat="1" ht="44.25" customHeight="1">
      <c r="A111" s="180" t="s">
        <v>59</v>
      </c>
      <c r="B111" s="177">
        <f>B112+B113+B114</f>
        <v>39464</v>
      </c>
      <c r="C111" s="177">
        <f>C112+C113+C114</f>
        <v>15965</v>
      </c>
      <c r="D111" s="152">
        <f t="shared" si="12"/>
        <v>40.454591526454493</v>
      </c>
      <c r="E111" s="177">
        <f>E112+E113+E114</f>
        <v>0</v>
      </c>
      <c r="F111" s="177">
        <f>F112+F113+F114</f>
        <v>0</v>
      </c>
      <c r="G111" s="152" t="str">
        <f t="shared" si="13"/>
        <v xml:space="preserve">0 </v>
      </c>
      <c r="H111" s="177">
        <f>H112+H113+H114</f>
        <v>39464</v>
      </c>
      <c r="I111" s="177">
        <f>I112+I113+I114</f>
        <v>0</v>
      </c>
      <c r="J111" s="177">
        <f>J112+J113+J114</f>
        <v>15965</v>
      </c>
      <c r="K111" s="152">
        <f t="shared" si="14"/>
        <v>40.454591526454493</v>
      </c>
      <c r="L111" s="104"/>
      <c r="N111" s="89"/>
    </row>
    <row r="112" spans="1:14" s="10" customFormat="1" ht="22.5" customHeight="1">
      <c r="A112" s="169" t="s">
        <v>60</v>
      </c>
      <c r="B112" s="174">
        <v>25129</v>
      </c>
      <c r="C112" s="179">
        <v>9431</v>
      </c>
      <c r="D112" s="152">
        <f t="shared" si="12"/>
        <v>37.530343427911973</v>
      </c>
      <c r="E112" s="174">
        <v>0</v>
      </c>
      <c r="F112" s="172">
        <v>0</v>
      </c>
      <c r="G112" s="152" t="str">
        <f t="shared" si="13"/>
        <v xml:space="preserve">0 </v>
      </c>
      <c r="H112" s="172">
        <f>B112+E112</f>
        <v>25129</v>
      </c>
      <c r="I112" s="172"/>
      <c r="J112" s="173">
        <f>C112+F112</f>
        <v>9431</v>
      </c>
      <c r="K112" s="152">
        <f t="shared" si="14"/>
        <v>37.530343427911973</v>
      </c>
      <c r="L112" s="104"/>
    </row>
    <row r="113" spans="1:12" s="10" customFormat="1" ht="22.5" customHeight="1">
      <c r="A113" s="169" t="s">
        <v>61</v>
      </c>
      <c r="B113" s="174">
        <v>13966</v>
      </c>
      <c r="C113" s="179">
        <v>6380</v>
      </c>
      <c r="D113" s="152">
        <f t="shared" si="12"/>
        <v>45.682371473578691</v>
      </c>
      <c r="E113" s="174">
        <v>0</v>
      </c>
      <c r="F113" s="172">
        <v>0</v>
      </c>
      <c r="G113" s="152" t="str">
        <f t="shared" si="13"/>
        <v xml:space="preserve">0 </v>
      </c>
      <c r="H113" s="172">
        <f>B113+E113</f>
        <v>13966</v>
      </c>
      <c r="I113" s="172"/>
      <c r="J113" s="173">
        <f>C113+F113</f>
        <v>6380</v>
      </c>
      <c r="K113" s="152">
        <f t="shared" si="14"/>
        <v>45.682371473578691</v>
      </c>
      <c r="L113" s="104"/>
    </row>
    <row r="114" spans="1:12" s="10" customFormat="1" ht="45.75" customHeight="1">
      <c r="A114" s="169" t="s">
        <v>77</v>
      </c>
      <c r="B114" s="174">
        <v>369</v>
      </c>
      <c r="C114" s="179">
        <v>154</v>
      </c>
      <c r="D114" s="152">
        <f t="shared" si="12"/>
        <v>41.734417344173444</v>
      </c>
      <c r="E114" s="174">
        <v>0</v>
      </c>
      <c r="F114" s="172">
        <v>0</v>
      </c>
      <c r="G114" s="152" t="str">
        <f t="shared" si="13"/>
        <v xml:space="preserve">0 </v>
      </c>
      <c r="H114" s="172">
        <v>369</v>
      </c>
      <c r="I114" s="172"/>
      <c r="J114" s="173">
        <f t="shared" ref="J114:J120" si="15">C114+F114</f>
        <v>154</v>
      </c>
      <c r="K114" s="152">
        <f t="shared" si="14"/>
        <v>41.734417344173444</v>
      </c>
      <c r="L114" s="104"/>
    </row>
    <row r="115" spans="1:12" s="10" customFormat="1" ht="39" hidden="1" customHeight="1">
      <c r="A115" s="180" t="s">
        <v>65</v>
      </c>
      <c r="B115" s="177">
        <f>B116+B117</f>
        <v>0</v>
      </c>
      <c r="C115" s="181"/>
      <c r="D115" s="152" t="str">
        <f t="shared" si="12"/>
        <v xml:space="preserve">0 </v>
      </c>
      <c r="E115" s="177">
        <f>E116+E117</f>
        <v>0</v>
      </c>
      <c r="F115" s="182">
        <f>F116+F117</f>
        <v>0</v>
      </c>
      <c r="G115" s="152" t="str">
        <f t="shared" si="13"/>
        <v xml:space="preserve">0 </v>
      </c>
      <c r="H115" s="172">
        <f t="shared" ref="H115:H120" si="16">B115+E115</f>
        <v>0</v>
      </c>
      <c r="I115" s="182"/>
      <c r="J115" s="173">
        <f t="shared" si="15"/>
        <v>0</v>
      </c>
      <c r="K115" s="152" t="str">
        <f t="shared" si="14"/>
        <v xml:space="preserve">0 </v>
      </c>
      <c r="L115" s="104"/>
    </row>
    <row r="116" spans="1:12" s="10" customFormat="1" ht="39" hidden="1" customHeight="1">
      <c r="A116" s="169" t="s">
        <v>66</v>
      </c>
      <c r="B116" s="174"/>
      <c r="C116" s="179"/>
      <c r="D116" s="152" t="str">
        <f t="shared" si="12"/>
        <v xml:space="preserve">0 </v>
      </c>
      <c r="E116" s="174">
        <v>0</v>
      </c>
      <c r="F116" s="172">
        <v>0</v>
      </c>
      <c r="G116" s="152" t="str">
        <f t="shared" si="13"/>
        <v xml:space="preserve">0 </v>
      </c>
      <c r="H116" s="172">
        <f t="shared" si="16"/>
        <v>0</v>
      </c>
      <c r="I116" s="172"/>
      <c r="J116" s="173">
        <f t="shared" si="15"/>
        <v>0</v>
      </c>
      <c r="K116" s="152" t="str">
        <f t="shared" si="14"/>
        <v xml:space="preserve">0 </v>
      </c>
      <c r="L116" s="104"/>
    </row>
    <row r="117" spans="1:12" s="10" customFormat="1" ht="39" hidden="1" customHeight="1">
      <c r="A117" s="169" t="s">
        <v>67</v>
      </c>
      <c r="B117" s="174">
        <v>0</v>
      </c>
      <c r="C117" s="179"/>
      <c r="D117" s="152" t="str">
        <f t="shared" si="12"/>
        <v xml:space="preserve">0 </v>
      </c>
      <c r="E117" s="174">
        <v>0</v>
      </c>
      <c r="F117" s="172">
        <v>0</v>
      </c>
      <c r="G117" s="152" t="str">
        <f t="shared" si="13"/>
        <v xml:space="preserve">0 </v>
      </c>
      <c r="H117" s="172">
        <f t="shared" si="16"/>
        <v>0</v>
      </c>
      <c r="I117" s="172"/>
      <c r="J117" s="173">
        <f t="shared" si="15"/>
        <v>0</v>
      </c>
      <c r="K117" s="152" t="str">
        <f t="shared" si="14"/>
        <v xml:space="preserve">0 </v>
      </c>
      <c r="L117" s="104"/>
    </row>
    <row r="118" spans="1:12" s="10" customFormat="1" ht="39" hidden="1" customHeight="1">
      <c r="A118" s="169" t="s">
        <v>68</v>
      </c>
      <c r="B118" s="174">
        <v>0</v>
      </c>
      <c r="C118" s="179"/>
      <c r="D118" s="152" t="str">
        <f t="shared" si="12"/>
        <v xml:space="preserve">0 </v>
      </c>
      <c r="E118" s="174">
        <v>0</v>
      </c>
      <c r="F118" s="172">
        <v>0</v>
      </c>
      <c r="G118" s="152" t="str">
        <f t="shared" si="13"/>
        <v xml:space="preserve">0 </v>
      </c>
      <c r="H118" s="172">
        <f t="shared" si="16"/>
        <v>0</v>
      </c>
      <c r="I118" s="172"/>
      <c r="J118" s="173">
        <f t="shared" si="15"/>
        <v>0</v>
      </c>
      <c r="K118" s="152" t="str">
        <f t="shared" si="14"/>
        <v xml:space="preserve">0 </v>
      </c>
      <c r="L118" s="104"/>
    </row>
    <row r="119" spans="1:12" s="10" customFormat="1" ht="39" hidden="1" customHeight="1">
      <c r="A119" s="169" t="s">
        <v>77</v>
      </c>
      <c r="B119" s="174"/>
      <c r="C119" s="179">
        <v>0</v>
      </c>
      <c r="D119" s="152" t="str">
        <f t="shared" si="12"/>
        <v xml:space="preserve">0 </v>
      </c>
      <c r="E119" s="174">
        <v>0</v>
      </c>
      <c r="F119" s="172">
        <v>0</v>
      </c>
      <c r="G119" s="152" t="str">
        <f t="shared" si="13"/>
        <v xml:space="preserve">0 </v>
      </c>
      <c r="H119" s="172">
        <f t="shared" si="16"/>
        <v>0</v>
      </c>
      <c r="I119" s="172"/>
      <c r="J119" s="173">
        <f t="shared" si="15"/>
        <v>0</v>
      </c>
      <c r="K119" s="152" t="str">
        <f t="shared" si="14"/>
        <v xml:space="preserve">0 </v>
      </c>
      <c r="L119" s="104"/>
    </row>
    <row r="120" spans="1:12" s="10" customFormat="1" ht="30.75" hidden="1" customHeight="1">
      <c r="A120" s="169" t="s">
        <v>119</v>
      </c>
      <c r="B120" s="174"/>
      <c r="C120" s="179"/>
      <c r="D120" s="152" t="str">
        <f t="shared" si="12"/>
        <v xml:space="preserve">0 </v>
      </c>
      <c r="E120" s="174">
        <v>0</v>
      </c>
      <c r="F120" s="172">
        <v>0</v>
      </c>
      <c r="G120" s="152" t="str">
        <f t="shared" si="13"/>
        <v xml:space="preserve">0 </v>
      </c>
      <c r="H120" s="172">
        <f t="shared" si="16"/>
        <v>0</v>
      </c>
      <c r="I120" s="172"/>
      <c r="J120" s="173">
        <f t="shared" si="15"/>
        <v>0</v>
      </c>
      <c r="K120" s="152"/>
      <c r="L120" s="104"/>
    </row>
    <row r="121" spans="1:12" s="10" customFormat="1" ht="42" customHeight="1">
      <c r="A121" s="180" t="s">
        <v>65</v>
      </c>
      <c r="B121" s="168">
        <f>B122+B124</f>
        <v>1376</v>
      </c>
      <c r="C121" s="168">
        <f>C122+C124</f>
        <v>685</v>
      </c>
      <c r="D121" s="152">
        <f t="shared" si="12"/>
        <v>49.781976744186046</v>
      </c>
      <c r="E121" s="168">
        <f>E123+E122</f>
        <v>0</v>
      </c>
      <c r="F121" s="168">
        <f>F123+F122+F124</f>
        <v>0</v>
      </c>
      <c r="G121" s="152" t="str">
        <f t="shared" si="13"/>
        <v xml:space="preserve">0 </v>
      </c>
      <c r="H121" s="168">
        <f>H122+H124</f>
        <v>1376</v>
      </c>
      <c r="I121" s="168">
        <f>I123+I122+I124</f>
        <v>0</v>
      </c>
      <c r="J121" s="168">
        <f>J123+J122+J124</f>
        <v>685</v>
      </c>
      <c r="K121" s="152">
        <f t="shared" si="14"/>
        <v>49.781976744186046</v>
      </c>
      <c r="L121" s="104"/>
    </row>
    <row r="122" spans="1:12" s="10" customFormat="1" ht="24.75" customHeight="1">
      <c r="A122" s="169" t="s">
        <v>66</v>
      </c>
      <c r="B122" s="170">
        <v>267</v>
      </c>
      <c r="C122" s="171">
        <v>100</v>
      </c>
      <c r="D122" s="152">
        <f t="shared" si="12"/>
        <v>37.453183520599254</v>
      </c>
      <c r="E122" s="170">
        <v>0</v>
      </c>
      <c r="F122" s="170">
        <v>0</v>
      </c>
      <c r="G122" s="152" t="str">
        <f t="shared" si="13"/>
        <v xml:space="preserve">0 </v>
      </c>
      <c r="H122" s="172">
        <f>B122+E122</f>
        <v>267</v>
      </c>
      <c r="I122" s="172"/>
      <c r="J122" s="173">
        <f>C122+F122</f>
        <v>100</v>
      </c>
      <c r="K122" s="152">
        <f t="shared" si="14"/>
        <v>37.453183520599254</v>
      </c>
      <c r="L122" s="104"/>
    </row>
    <row r="123" spans="1:12" s="10" customFormat="1" ht="39" hidden="1" customHeight="1">
      <c r="A123" s="169" t="s">
        <v>67</v>
      </c>
      <c r="B123" s="174"/>
      <c r="C123" s="179">
        <v>0</v>
      </c>
      <c r="D123" s="152" t="str">
        <f t="shared" si="12"/>
        <v xml:space="preserve">0 </v>
      </c>
      <c r="E123" s="174">
        <v>0</v>
      </c>
      <c r="F123" s="172">
        <v>0</v>
      </c>
      <c r="G123" s="152" t="str">
        <f t="shared" si="13"/>
        <v xml:space="preserve">0 </v>
      </c>
      <c r="H123" s="172">
        <f>B123+E123</f>
        <v>0</v>
      </c>
      <c r="I123" s="172"/>
      <c r="J123" s="173">
        <f>C123+F123</f>
        <v>0</v>
      </c>
      <c r="K123" s="152" t="str">
        <f t="shared" si="14"/>
        <v xml:space="preserve">0 </v>
      </c>
      <c r="L123" s="104"/>
    </row>
    <row r="124" spans="1:12" s="10" customFormat="1" ht="48.75" customHeight="1">
      <c r="A124" s="169" t="s">
        <v>67</v>
      </c>
      <c r="B124" s="174">
        <v>1109</v>
      </c>
      <c r="C124" s="179">
        <v>585</v>
      </c>
      <c r="D124" s="152">
        <f t="shared" si="12"/>
        <v>52.750225428313804</v>
      </c>
      <c r="E124" s="174">
        <v>0</v>
      </c>
      <c r="F124" s="172">
        <v>0</v>
      </c>
      <c r="G124" s="152" t="str">
        <f t="shared" si="13"/>
        <v xml:space="preserve">0 </v>
      </c>
      <c r="H124" s="172">
        <f>B124+E124</f>
        <v>1109</v>
      </c>
      <c r="I124" s="172"/>
      <c r="J124" s="173">
        <f>C124+F124</f>
        <v>585</v>
      </c>
      <c r="K124" s="152">
        <f t="shared" si="14"/>
        <v>52.750225428313804</v>
      </c>
      <c r="L124" s="104"/>
    </row>
    <row r="125" spans="1:12" s="87" customFormat="1" ht="39" hidden="1" customHeight="1">
      <c r="A125" s="180" t="s">
        <v>98</v>
      </c>
      <c r="B125" s="177">
        <f>B126</f>
        <v>0</v>
      </c>
      <c r="C125" s="177">
        <f>C126</f>
        <v>0</v>
      </c>
      <c r="D125" s="152" t="str">
        <f t="shared" si="12"/>
        <v xml:space="preserve">0 </v>
      </c>
      <c r="E125" s="177">
        <f t="shared" ref="E125:J125" si="17">E126</f>
        <v>0</v>
      </c>
      <c r="F125" s="177">
        <f t="shared" si="17"/>
        <v>0</v>
      </c>
      <c r="G125" s="177" t="str">
        <f t="shared" si="17"/>
        <v xml:space="preserve">0 </v>
      </c>
      <c r="H125" s="177">
        <f t="shared" si="17"/>
        <v>0</v>
      </c>
      <c r="I125" s="177">
        <f t="shared" si="17"/>
        <v>0</v>
      </c>
      <c r="J125" s="183">
        <f t="shared" si="17"/>
        <v>0</v>
      </c>
      <c r="K125" s="152" t="str">
        <f t="shared" si="14"/>
        <v xml:space="preserve">0 </v>
      </c>
      <c r="L125" s="104"/>
    </row>
    <row r="126" spans="1:12" s="10" customFormat="1" ht="39" hidden="1" customHeight="1">
      <c r="A126" s="169" t="s">
        <v>98</v>
      </c>
      <c r="B126" s="174">
        <v>0</v>
      </c>
      <c r="C126" s="184">
        <v>0</v>
      </c>
      <c r="D126" s="152" t="str">
        <f t="shared" si="12"/>
        <v xml:space="preserve">0 </v>
      </c>
      <c r="E126" s="174">
        <v>0</v>
      </c>
      <c r="F126" s="172">
        <v>0</v>
      </c>
      <c r="G126" s="174" t="str">
        <f>G127</f>
        <v xml:space="preserve">0 </v>
      </c>
      <c r="H126" s="172">
        <f>B126+E126</f>
        <v>0</v>
      </c>
      <c r="I126" s="172">
        <f>C126+F126</f>
        <v>0</v>
      </c>
      <c r="J126" s="176">
        <f>D126+G126</f>
        <v>0</v>
      </c>
      <c r="K126" s="152" t="str">
        <f t="shared" si="14"/>
        <v xml:space="preserve">0 </v>
      </c>
      <c r="L126" s="104"/>
    </row>
    <row r="127" spans="1:12" s="10" customFormat="1" ht="48" customHeight="1">
      <c r="A127" s="167" t="s">
        <v>51</v>
      </c>
      <c r="B127" s="168">
        <f>B128+B129+B130</f>
        <v>33560</v>
      </c>
      <c r="C127" s="168">
        <f>C128+C129+C130</f>
        <v>18141</v>
      </c>
      <c r="D127" s="152">
        <f t="shared" si="12"/>
        <v>54.055423122765198</v>
      </c>
      <c r="E127" s="168">
        <f>E128+E129+E130</f>
        <v>0</v>
      </c>
      <c r="F127" s="168">
        <f>F128+F129+F130</f>
        <v>0</v>
      </c>
      <c r="G127" s="152" t="str">
        <f>IF(E127=0,  "0 ", F127/E127*100)</f>
        <v xml:space="preserve">0 </v>
      </c>
      <c r="H127" s="168">
        <f>H128+H129+H130</f>
        <v>0</v>
      </c>
      <c r="I127" s="168">
        <f>I128+I129+I130</f>
        <v>13650</v>
      </c>
      <c r="J127" s="178">
        <f>J128+J129+J130</f>
        <v>0</v>
      </c>
      <c r="K127" s="152" t="str">
        <f t="shared" si="14"/>
        <v xml:space="preserve">0 </v>
      </c>
      <c r="L127" s="104"/>
    </row>
    <row r="128" spans="1:12" s="10" customFormat="1" ht="66.75" customHeight="1">
      <c r="A128" s="169" t="s">
        <v>62</v>
      </c>
      <c r="B128" s="174">
        <v>30292</v>
      </c>
      <c r="C128" s="184">
        <v>14873</v>
      </c>
      <c r="D128" s="152">
        <f t="shared" si="12"/>
        <v>49.098771952990887</v>
      </c>
      <c r="E128" s="174">
        <v>0</v>
      </c>
      <c r="F128" s="172">
        <v>0</v>
      </c>
      <c r="G128" s="152" t="str">
        <f>IF(E128=0,  "0 ", F128/E128*100)</f>
        <v xml:space="preserve">0 </v>
      </c>
      <c r="H128" s="172">
        <v>0</v>
      </c>
      <c r="I128" s="172">
        <v>13650</v>
      </c>
      <c r="J128" s="173">
        <v>0</v>
      </c>
      <c r="K128" s="152" t="str">
        <f t="shared" si="14"/>
        <v xml:space="preserve">0 </v>
      </c>
      <c r="L128" s="104"/>
    </row>
    <row r="129" spans="1:14" s="10" customFormat="1" ht="28.5" customHeight="1">
      <c r="A129" s="169" t="s">
        <v>64</v>
      </c>
      <c r="B129" s="174">
        <v>3268</v>
      </c>
      <c r="C129" s="184">
        <v>3268</v>
      </c>
      <c r="D129" s="152">
        <f t="shared" si="12"/>
        <v>100</v>
      </c>
      <c r="E129" s="174">
        <v>0</v>
      </c>
      <c r="F129" s="172">
        <v>0</v>
      </c>
      <c r="G129" s="152" t="str">
        <f>IF(E129=0,  "0 ", F129/E129*100)</f>
        <v xml:space="preserve">0 </v>
      </c>
      <c r="H129" s="172">
        <v>0</v>
      </c>
      <c r="I129" s="172"/>
      <c r="J129" s="172">
        <v>0</v>
      </c>
      <c r="K129" s="152" t="str">
        <f t="shared" si="14"/>
        <v xml:space="preserve">0 </v>
      </c>
      <c r="L129" s="104"/>
    </row>
    <row r="130" spans="1:14" s="10" customFormat="1" ht="27.75" hidden="1" customHeight="1">
      <c r="A130" s="169" t="s">
        <v>63</v>
      </c>
      <c r="B130" s="174">
        <v>0</v>
      </c>
      <c r="C130" s="184">
        <v>0</v>
      </c>
      <c r="D130" s="152" t="str">
        <f t="shared" si="12"/>
        <v xml:space="preserve">0 </v>
      </c>
      <c r="E130" s="184">
        <v>0</v>
      </c>
      <c r="F130" s="172">
        <v>0</v>
      </c>
      <c r="G130" s="152" t="str">
        <f>IF(E130=0,  "0 ", F130/E130*100)</f>
        <v xml:space="preserve">0 </v>
      </c>
      <c r="H130" s="172">
        <f>B130+E130</f>
        <v>0</v>
      </c>
      <c r="I130" s="172"/>
      <c r="J130" s="172">
        <f>C130+F130</f>
        <v>0</v>
      </c>
      <c r="K130" s="152" t="str">
        <f t="shared" si="14"/>
        <v xml:space="preserve">0 </v>
      </c>
      <c r="L130" s="104"/>
    </row>
    <row r="131" spans="1:14" s="10" customFormat="1" ht="36" customHeight="1">
      <c r="A131" s="180" t="s">
        <v>4</v>
      </c>
      <c r="B131" s="182">
        <f>B54+B62+B65+B70+B78+B84+B87+B96+B100+B105+B111+B121+B127+B125</f>
        <v>1686636</v>
      </c>
      <c r="C131" s="182">
        <f>C54+C62+C65+C70+C78+C84+C87+C96+C100+C105+C111+C121+C127+C125</f>
        <v>750604</v>
      </c>
      <c r="D131" s="152">
        <f t="shared" si="12"/>
        <v>44.503022584600352</v>
      </c>
      <c r="E131" s="182">
        <f>E54+E62+E65+E70+E78+E84+E87+E96+E100+E105+E111+E121+E127+E125</f>
        <v>161731</v>
      </c>
      <c r="F131" s="182">
        <f>F54+F62+F65+F70+F78+F84+F87+F96+F100+F105+F111+F121+F127+F125</f>
        <v>72331</v>
      </c>
      <c r="G131" s="152">
        <f>IF(E131=0,  "0 ", F131/E131*100)</f>
        <v>44.723027743598934</v>
      </c>
      <c r="H131" s="182">
        <f>H54+H62+H65+H70+H78+H84+H87+H96+H100+H105+H111+H121+H127+H125</f>
        <v>1741988</v>
      </c>
      <c r="I131" s="182">
        <f>I54+I62+I65+I70+I78+I84+I87+I96+I100+I105+I111+I121+I127+I125+I68</f>
        <v>50285</v>
      </c>
      <c r="J131" s="182">
        <f>J54+J62+J65+J70+J78+J84+J87+J96+J100+J105+J111+J121+J127+J125</f>
        <v>765545</v>
      </c>
      <c r="K131" s="152">
        <f t="shared" si="14"/>
        <v>43.946628794228204</v>
      </c>
      <c r="L131" s="104"/>
      <c r="N131" s="104"/>
    </row>
    <row r="132" spans="1:14" s="34" customFormat="1" ht="29.25" customHeight="1">
      <c r="A132" s="191" t="s">
        <v>124</v>
      </c>
      <c r="B132" s="166">
        <f>B50-B131</f>
        <v>-16747.899999999907</v>
      </c>
      <c r="C132" s="166">
        <f>C50-C131</f>
        <v>6041.0999999999767</v>
      </c>
      <c r="D132" s="166"/>
      <c r="E132" s="166">
        <f>E50-E131</f>
        <v>-6256</v>
      </c>
      <c r="F132" s="166">
        <f>F50-F131</f>
        <v>2249</v>
      </c>
      <c r="G132" s="166"/>
      <c r="H132" s="166">
        <f>B132+E132</f>
        <v>-23003.899999999907</v>
      </c>
      <c r="I132" s="166">
        <f>I50-I131</f>
        <v>-50285</v>
      </c>
      <c r="J132" s="166">
        <f>J50-J131</f>
        <v>11758.099999999977</v>
      </c>
      <c r="K132" s="166"/>
    </row>
    <row r="133" spans="1:14" s="34" customFormat="1" ht="12" customHeight="1">
      <c r="A133" s="136"/>
      <c r="B133" s="136"/>
      <c r="C133" s="136"/>
      <c r="D133" s="136"/>
      <c r="E133" s="136"/>
      <c r="F133" s="137"/>
      <c r="G133" s="137"/>
      <c r="H133" s="137"/>
      <c r="I133" s="137"/>
      <c r="J133" s="138"/>
      <c r="K133" s="138"/>
    </row>
    <row r="134" spans="1:14" s="10" customFormat="1" ht="69.75" customHeight="1">
      <c r="A134" s="185" t="s">
        <v>109</v>
      </c>
      <c r="B134" s="186"/>
      <c r="C134" s="186"/>
      <c r="D134" s="187"/>
      <c r="E134" s="188"/>
      <c r="F134" s="189"/>
      <c r="G134" s="190"/>
      <c r="H134" s="189" t="s">
        <v>108</v>
      </c>
      <c r="I134" s="139"/>
      <c r="J134" s="140"/>
      <c r="K134" s="141" t="s">
        <v>94</v>
      </c>
      <c r="L134" s="104"/>
      <c r="M134" s="134"/>
    </row>
    <row r="135" spans="1:14" s="10" customFormat="1" ht="15.75" customHeight="1">
      <c r="A135" s="90"/>
      <c r="B135" s="88"/>
      <c r="C135" s="91"/>
      <c r="D135" s="50"/>
      <c r="F135" s="27"/>
      <c r="G135" s="28"/>
      <c r="J135" s="31"/>
      <c r="K135" s="34"/>
    </row>
    <row r="136" spans="1:14" s="10" customFormat="1">
      <c r="C136" s="92"/>
      <c r="D136" s="93"/>
      <c r="G136" s="34"/>
      <c r="J136" s="35"/>
      <c r="K136" s="34"/>
    </row>
    <row r="137" spans="1:14">
      <c r="E137" s="96"/>
    </row>
    <row r="138" spans="1:14">
      <c r="H138" s="42"/>
      <c r="I138" s="42"/>
      <c r="J138" s="42"/>
    </row>
    <row r="139" spans="1:14">
      <c r="G139" s="27"/>
      <c r="H139" s="28"/>
      <c r="I139" s="28"/>
      <c r="J139" s="10"/>
    </row>
  </sheetData>
  <mergeCells count="14">
    <mergeCell ref="A51:K51"/>
    <mergeCell ref="A52:A53"/>
    <mergeCell ref="B52:D52"/>
    <mergeCell ref="E52:G52"/>
    <mergeCell ref="H52:K52"/>
    <mergeCell ref="A7:A8"/>
    <mergeCell ref="B7:D7"/>
    <mergeCell ref="E7:G7"/>
    <mergeCell ref="H7:K7"/>
    <mergeCell ref="A1:J1"/>
    <mergeCell ref="A2:J2"/>
    <mergeCell ref="A3:J3"/>
    <mergeCell ref="J5:K5"/>
    <mergeCell ref="A6:K6"/>
  </mergeCells>
  <printOptions horizontalCentered="1"/>
  <pageMargins left="0" right="0" top="0.15748031496062992" bottom="0" header="0.15748031496062992" footer="0.15748031496062992"/>
  <pageSetup paperSize="9" scale="53" fitToHeight="3" orientation="portrait" r:id="rId1"/>
  <headerFooter alignWithMargins="0"/>
  <rowBreaks count="1" manualBreakCount="1">
    <brk id="50" max="9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9"/>
  <sheetViews>
    <sheetView topLeftCell="A45" zoomScale="65" zoomScaleNormal="65" zoomScaleSheetLayoutView="85" workbookViewId="0">
      <selection activeCell="J28" sqref="J28"/>
    </sheetView>
  </sheetViews>
  <sheetFormatPr defaultRowHeight="17.25"/>
  <cols>
    <col min="1" max="1" width="47.5703125" style="40" customWidth="1"/>
    <col min="2" max="2" width="17.28515625" style="40" customWidth="1"/>
    <col min="3" max="3" width="17.42578125" style="94" customWidth="1"/>
    <col min="4" max="4" width="14.85546875" style="95" customWidth="1"/>
    <col min="5" max="5" width="15.140625" style="40" customWidth="1"/>
    <col min="6" max="6" width="14" style="40" customWidth="1"/>
    <col min="7" max="7" width="16.28515625" style="41" customWidth="1"/>
    <col min="8" max="8" width="17.28515625" style="40" customWidth="1"/>
    <col min="9" max="9" width="16" style="40" hidden="1" customWidth="1"/>
    <col min="10" max="10" width="17.42578125" style="40" customWidth="1"/>
    <col min="11" max="11" width="15.7109375" style="82" customWidth="1"/>
    <col min="12" max="12" width="11.42578125" style="83" bestFit="1" customWidth="1"/>
    <col min="13" max="13" width="9.140625" style="83"/>
    <col min="14" max="14" width="13.42578125" style="83" bestFit="1" customWidth="1"/>
    <col min="15" max="16384" width="9.140625" style="83"/>
  </cols>
  <sheetData>
    <row r="1" spans="1:11" ht="22.5" customHeight="1">
      <c r="A1" s="262" t="s">
        <v>8</v>
      </c>
      <c r="B1" s="262"/>
      <c r="C1" s="262"/>
      <c r="D1" s="262"/>
      <c r="E1" s="262"/>
      <c r="F1" s="262"/>
      <c r="G1" s="262"/>
      <c r="H1" s="262"/>
      <c r="I1" s="262"/>
      <c r="J1" s="262"/>
      <c r="K1" s="149"/>
    </row>
    <row r="2" spans="1:11" ht="17.25" customHeight="1">
      <c r="A2" s="263" t="s">
        <v>24</v>
      </c>
      <c r="B2" s="263"/>
      <c r="C2" s="263"/>
      <c r="D2" s="263"/>
      <c r="E2" s="263"/>
      <c r="F2" s="263"/>
      <c r="G2" s="263"/>
      <c r="H2" s="263"/>
      <c r="I2" s="263"/>
      <c r="J2" s="263"/>
      <c r="K2" s="149"/>
    </row>
    <row r="3" spans="1:11" ht="15.75" customHeight="1">
      <c r="A3" s="262" t="s">
        <v>173</v>
      </c>
      <c r="B3" s="262"/>
      <c r="C3" s="262"/>
      <c r="D3" s="262"/>
      <c r="E3" s="262"/>
      <c r="F3" s="262"/>
      <c r="G3" s="262"/>
      <c r="H3" s="262"/>
      <c r="I3" s="262"/>
      <c r="J3" s="262"/>
      <c r="K3" s="149"/>
    </row>
    <row r="4" spans="1:11" ht="39" hidden="1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9"/>
    </row>
    <row r="5" spans="1:11" ht="21" customHeight="1">
      <c r="A5" s="148"/>
      <c r="B5" s="148"/>
      <c r="C5" s="148"/>
      <c r="D5" s="150"/>
      <c r="E5" s="148"/>
      <c r="F5" s="148"/>
      <c r="G5" s="150"/>
      <c r="H5" s="148"/>
      <c r="I5" s="148"/>
      <c r="J5" s="264" t="s">
        <v>37</v>
      </c>
      <c r="K5" s="264"/>
    </row>
    <row r="6" spans="1:11" ht="18.75">
      <c r="A6" s="265" t="s">
        <v>43</v>
      </c>
      <c r="B6" s="266"/>
      <c r="C6" s="266"/>
      <c r="D6" s="266"/>
      <c r="E6" s="266"/>
      <c r="F6" s="266"/>
      <c r="G6" s="266"/>
      <c r="H6" s="266"/>
      <c r="I6" s="266"/>
      <c r="J6" s="266"/>
      <c r="K6" s="267"/>
    </row>
    <row r="7" spans="1:11" ht="21" customHeight="1">
      <c r="A7" s="253" t="s">
        <v>0</v>
      </c>
      <c r="B7" s="255" t="s">
        <v>23</v>
      </c>
      <c r="C7" s="256"/>
      <c r="D7" s="257"/>
      <c r="E7" s="258" t="s">
        <v>38</v>
      </c>
      <c r="F7" s="259"/>
      <c r="G7" s="260"/>
      <c r="H7" s="261" t="s">
        <v>74</v>
      </c>
      <c r="I7" s="261"/>
      <c r="J7" s="261"/>
      <c r="K7" s="261"/>
    </row>
    <row r="8" spans="1:11" s="10" customFormat="1" ht="88.5" customHeight="1">
      <c r="A8" s="254"/>
      <c r="B8" s="142" t="s">
        <v>144</v>
      </c>
      <c r="C8" s="142" t="s">
        <v>174</v>
      </c>
      <c r="D8" s="143" t="s">
        <v>53</v>
      </c>
      <c r="E8" s="142" t="s">
        <v>144</v>
      </c>
      <c r="F8" s="142" t="s">
        <v>174</v>
      </c>
      <c r="G8" s="143" t="s">
        <v>53</v>
      </c>
      <c r="H8" s="142" t="s">
        <v>144</v>
      </c>
      <c r="I8" s="142" t="s">
        <v>145</v>
      </c>
      <c r="J8" s="142" t="s">
        <v>174</v>
      </c>
      <c r="K8" s="143" t="s">
        <v>53</v>
      </c>
    </row>
    <row r="9" spans="1:11" s="10" customFormat="1" ht="21" customHeight="1">
      <c r="A9" s="144" t="s">
        <v>1</v>
      </c>
      <c r="B9" s="151">
        <f>SUM(B10:B19)</f>
        <v>209699</v>
      </c>
      <c r="C9" s="151">
        <f>SUM(C10:C19)</f>
        <v>99473</v>
      </c>
      <c r="D9" s="152">
        <f t="shared" ref="D9:D15" si="0">C9/B9*100</f>
        <v>47.436086962741832</v>
      </c>
      <c r="E9" s="151">
        <f>SUM(E10:E19)</f>
        <v>49461</v>
      </c>
      <c r="F9" s="151">
        <f>SUM(F10:F19)</f>
        <v>18328</v>
      </c>
      <c r="G9" s="152">
        <f>F9/E9*100</f>
        <v>37.055457835466328</v>
      </c>
      <c r="H9" s="153">
        <f t="shared" ref="H9:H39" si="1">B9+E9</f>
        <v>259160</v>
      </c>
      <c r="I9" s="153"/>
      <c r="J9" s="153">
        <f t="shared" ref="J9:J35" si="2">C9+F9</f>
        <v>117801</v>
      </c>
      <c r="K9" s="152">
        <f t="shared" ref="K9:K18" si="3">J9/H9*100</f>
        <v>45.454931316561201</v>
      </c>
    </row>
    <row r="10" spans="1:11" s="10" customFormat="1" ht="20.25" customHeight="1">
      <c r="A10" s="145" t="s">
        <v>90</v>
      </c>
      <c r="B10" s="154">
        <v>182012</v>
      </c>
      <c r="C10" s="154">
        <v>81775</v>
      </c>
      <c r="D10" s="152">
        <f t="shared" si="0"/>
        <v>44.928356372107331</v>
      </c>
      <c r="E10" s="154">
        <v>14888</v>
      </c>
      <c r="F10" s="155">
        <v>7283</v>
      </c>
      <c r="G10" s="152">
        <f>F10/E10*100</f>
        <v>48.918592154755508</v>
      </c>
      <c r="H10" s="155">
        <f t="shared" si="1"/>
        <v>196900</v>
      </c>
      <c r="I10" s="155"/>
      <c r="J10" s="155">
        <f t="shared" si="2"/>
        <v>89058</v>
      </c>
      <c r="K10" s="152">
        <f t="shared" si="3"/>
        <v>45.230066023362113</v>
      </c>
    </row>
    <row r="11" spans="1:11" s="10" customFormat="1" ht="24.75" customHeight="1">
      <c r="A11" s="145" t="s">
        <v>95</v>
      </c>
      <c r="B11" s="154">
        <v>12791</v>
      </c>
      <c r="C11" s="154">
        <v>6926</v>
      </c>
      <c r="D11" s="152">
        <f t="shared" si="0"/>
        <v>54.147447423969972</v>
      </c>
      <c r="E11" s="154">
        <v>3250</v>
      </c>
      <c r="F11" s="155">
        <v>1760</v>
      </c>
      <c r="G11" s="152">
        <f>F11/E11*100</f>
        <v>54.153846153846153</v>
      </c>
      <c r="H11" s="155">
        <f t="shared" si="1"/>
        <v>16041</v>
      </c>
      <c r="I11" s="155"/>
      <c r="J11" s="155">
        <f t="shared" si="2"/>
        <v>8686</v>
      </c>
      <c r="K11" s="152">
        <f t="shared" si="3"/>
        <v>54.148743843900007</v>
      </c>
    </row>
    <row r="12" spans="1:11" s="10" customFormat="1" ht="63.75" customHeight="1">
      <c r="A12" s="145" t="s">
        <v>141</v>
      </c>
      <c r="B12" s="154">
        <v>3177</v>
      </c>
      <c r="C12" s="154">
        <v>1968</v>
      </c>
      <c r="D12" s="152">
        <f t="shared" si="0"/>
        <v>61.945231350330502</v>
      </c>
      <c r="E12" s="154">
        <v>0</v>
      </c>
      <c r="F12" s="155">
        <v>0</v>
      </c>
      <c r="G12" s="152">
        <v>0</v>
      </c>
      <c r="H12" s="155">
        <f t="shared" si="1"/>
        <v>3177</v>
      </c>
      <c r="I12" s="155"/>
      <c r="J12" s="155">
        <f t="shared" si="2"/>
        <v>1968</v>
      </c>
      <c r="K12" s="152">
        <f t="shared" si="3"/>
        <v>61.945231350330502</v>
      </c>
    </row>
    <row r="13" spans="1:11" s="10" customFormat="1" ht="46.5" customHeight="1">
      <c r="A13" s="145" t="s">
        <v>85</v>
      </c>
      <c r="B13" s="154">
        <v>0</v>
      </c>
      <c r="C13" s="156">
        <v>10</v>
      </c>
      <c r="D13" s="152">
        <v>0</v>
      </c>
      <c r="E13" s="154">
        <v>0</v>
      </c>
      <c r="F13" s="155">
        <v>0</v>
      </c>
      <c r="G13" s="152">
        <v>0</v>
      </c>
      <c r="H13" s="155">
        <f t="shared" si="1"/>
        <v>0</v>
      </c>
      <c r="I13" s="155"/>
      <c r="J13" s="155">
        <f t="shared" si="2"/>
        <v>10</v>
      </c>
      <c r="K13" s="152">
        <v>0</v>
      </c>
    </row>
    <row r="14" spans="1:11" s="10" customFormat="1" ht="45.75" customHeight="1">
      <c r="A14" s="145" t="s">
        <v>15</v>
      </c>
      <c r="B14" s="154">
        <v>5626</v>
      </c>
      <c r="C14" s="156">
        <v>5648</v>
      </c>
      <c r="D14" s="152">
        <f t="shared" si="0"/>
        <v>100.39104159260577</v>
      </c>
      <c r="E14" s="154">
        <v>3336</v>
      </c>
      <c r="F14" s="155">
        <v>4158</v>
      </c>
      <c r="G14" s="152">
        <f>F14/E14*100</f>
        <v>124.64028776978418</v>
      </c>
      <c r="H14" s="155">
        <f t="shared" si="1"/>
        <v>8962</v>
      </c>
      <c r="I14" s="155"/>
      <c r="J14" s="155">
        <f t="shared" si="2"/>
        <v>9806</v>
      </c>
      <c r="K14" s="152">
        <f t="shared" si="3"/>
        <v>109.41754072751617</v>
      </c>
    </row>
    <row r="15" spans="1:11" s="10" customFormat="1" ht="61.5" customHeight="1">
      <c r="A15" s="145" t="s">
        <v>114</v>
      </c>
      <c r="B15" s="154">
        <v>4117</v>
      </c>
      <c r="C15" s="154">
        <v>2093</v>
      </c>
      <c r="D15" s="152">
        <f t="shared" si="0"/>
        <v>50.837988826815639</v>
      </c>
      <c r="E15" s="155">
        <v>0</v>
      </c>
      <c r="F15" s="155">
        <v>0</v>
      </c>
      <c r="G15" s="152">
        <v>0</v>
      </c>
      <c r="H15" s="155">
        <f t="shared" si="1"/>
        <v>4117</v>
      </c>
      <c r="I15" s="155"/>
      <c r="J15" s="155">
        <f t="shared" si="2"/>
        <v>2093</v>
      </c>
      <c r="K15" s="152">
        <f t="shared" si="3"/>
        <v>50.837988826815639</v>
      </c>
    </row>
    <row r="16" spans="1:11" s="10" customFormat="1" ht="41.25" customHeight="1">
      <c r="A16" s="145" t="s">
        <v>86</v>
      </c>
      <c r="B16" s="154">
        <v>0</v>
      </c>
      <c r="C16" s="156">
        <v>0</v>
      </c>
      <c r="D16" s="152">
        <v>0</v>
      </c>
      <c r="E16" s="155">
        <v>8917</v>
      </c>
      <c r="F16" s="155">
        <v>378</v>
      </c>
      <c r="G16" s="152">
        <f>F16/E16*100</f>
        <v>4.239093865649882</v>
      </c>
      <c r="H16" s="155">
        <f t="shared" si="1"/>
        <v>8917</v>
      </c>
      <c r="I16" s="155"/>
      <c r="J16" s="155">
        <f t="shared" si="2"/>
        <v>378</v>
      </c>
      <c r="K16" s="152">
        <f t="shared" si="3"/>
        <v>4.239093865649882</v>
      </c>
    </row>
    <row r="17" spans="1:15" s="10" customFormat="1" ht="20.25" customHeight="1">
      <c r="A17" s="145" t="s">
        <v>87</v>
      </c>
      <c r="B17" s="154">
        <v>0</v>
      </c>
      <c r="C17" s="156">
        <v>0</v>
      </c>
      <c r="D17" s="152">
        <v>0</v>
      </c>
      <c r="E17" s="154">
        <v>19070</v>
      </c>
      <c r="F17" s="155">
        <v>4749</v>
      </c>
      <c r="G17" s="152">
        <f>F17/E17*100</f>
        <v>24.902988987939171</v>
      </c>
      <c r="H17" s="155">
        <f t="shared" si="1"/>
        <v>19070</v>
      </c>
      <c r="I17" s="155"/>
      <c r="J17" s="155">
        <f t="shared" si="2"/>
        <v>4749</v>
      </c>
      <c r="K17" s="152">
        <f t="shared" si="3"/>
        <v>24.902988987939171</v>
      </c>
      <c r="L17" s="85"/>
      <c r="M17" s="85"/>
      <c r="N17" s="85"/>
      <c r="O17" s="85"/>
    </row>
    <row r="18" spans="1:15" s="10" customFormat="1" ht="23.25" customHeight="1">
      <c r="A18" s="145" t="s">
        <v>88</v>
      </c>
      <c r="B18" s="154">
        <v>1976</v>
      </c>
      <c r="C18" s="154">
        <v>1053</v>
      </c>
      <c r="D18" s="152">
        <f>C18/B18*100</f>
        <v>53.289473684210535</v>
      </c>
      <c r="E18" s="154">
        <v>0</v>
      </c>
      <c r="F18" s="155">
        <v>0</v>
      </c>
      <c r="G18" s="152">
        <v>0</v>
      </c>
      <c r="H18" s="155">
        <f t="shared" si="1"/>
        <v>1976</v>
      </c>
      <c r="I18" s="155"/>
      <c r="J18" s="155">
        <f t="shared" si="2"/>
        <v>1053</v>
      </c>
      <c r="K18" s="152">
        <f t="shared" si="3"/>
        <v>53.289473684210535</v>
      </c>
      <c r="L18" s="85"/>
      <c r="M18" s="85"/>
      <c r="N18" s="85"/>
      <c r="O18" s="85"/>
    </row>
    <row r="19" spans="1:15" s="10" customFormat="1" ht="39" hidden="1" customHeight="1">
      <c r="A19" s="145" t="s">
        <v>89</v>
      </c>
      <c r="B19" s="154">
        <v>0</v>
      </c>
      <c r="C19" s="154"/>
      <c r="D19" s="152">
        <v>0</v>
      </c>
      <c r="E19" s="154"/>
      <c r="F19" s="155"/>
      <c r="G19" s="152">
        <v>0</v>
      </c>
      <c r="H19" s="155">
        <f t="shared" si="1"/>
        <v>0</v>
      </c>
      <c r="I19" s="155"/>
      <c r="J19" s="155">
        <f t="shared" si="2"/>
        <v>0</v>
      </c>
      <c r="K19" s="152">
        <v>0</v>
      </c>
      <c r="L19" s="85"/>
      <c r="M19" s="85"/>
      <c r="N19" s="85"/>
      <c r="O19" s="85"/>
    </row>
    <row r="20" spans="1:15" s="87" customFormat="1" ht="22.5" customHeight="1">
      <c r="A20" s="144" t="s">
        <v>2</v>
      </c>
      <c r="B20" s="151">
        <f>SUM(B21:B34)</f>
        <v>28598</v>
      </c>
      <c r="C20" s="151">
        <f>SUM(C21:C34)</f>
        <v>15604</v>
      </c>
      <c r="D20" s="152">
        <f t="shared" ref="D20:D30" si="4">C20/B20*100</f>
        <v>54.563256171760266</v>
      </c>
      <c r="E20" s="151">
        <f>SUM(E21:E34)</f>
        <v>4865</v>
      </c>
      <c r="F20" s="151">
        <f>SUM(F21:F34)</f>
        <v>1006</v>
      </c>
      <c r="G20" s="152">
        <f>F20/E20*100</f>
        <v>20.678314491264132</v>
      </c>
      <c r="H20" s="153">
        <f t="shared" si="1"/>
        <v>33463</v>
      </c>
      <c r="I20" s="153"/>
      <c r="J20" s="153">
        <f t="shared" si="2"/>
        <v>16610</v>
      </c>
      <c r="K20" s="152">
        <f>J20/H20*100</f>
        <v>49.636912410722289</v>
      </c>
      <c r="L20" s="86"/>
      <c r="M20" s="86"/>
      <c r="N20" s="86"/>
      <c r="O20" s="86"/>
    </row>
    <row r="21" spans="1:15" s="10" customFormat="1" ht="24" customHeight="1">
      <c r="A21" s="146" t="s">
        <v>16</v>
      </c>
      <c r="B21" s="156">
        <v>22338</v>
      </c>
      <c r="C21" s="154">
        <v>11149</v>
      </c>
      <c r="D21" s="152">
        <f t="shared" si="4"/>
        <v>49.910466469692899</v>
      </c>
      <c r="E21" s="154">
        <v>4425</v>
      </c>
      <c r="F21" s="155">
        <v>498</v>
      </c>
      <c r="G21" s="152">
        <f>F21/E21*100</f>
        <v>11.254237288135593</v>
      </c>
      <c r="H21" s="155">
        <f t="shared" si="1"/>
        <v>26763</v>
      </c>
      <c r="I21" s="155"/>
      <c r="J21" s="155">
        <f t="shared" si="2"/>
        <v>11647</v>
      </c>
      <c r="K21" s="152">
        <f>J21/H21*100</f>
        <v>43.519037477113926</v>
      </c>
    </row>
    <row r="22" spans="1:15" s="10" customFormat="1" ht="27" customHeight="1">
      <c r="A22" s="146" t="s">
        <v>42</v>
      </c>
      <c r="B22" s="156">
        <v>700</v>
      </c>
      <c r="C22" s="154">
        <v>777</v>
      </c>
      <c r="D22" s="152">
        <f t="shared" si="4"/>
        <v>111.00000000000001</v>
      </c>
      <c r="E22" s="154">
        <v>340</v>
      </c>
      <c r="F22" s="155">
        <v>383</v>
      </c>
      <c r="G22" s="152">
        <f>F22/E22*100</f>
        <v>112.64705882352941</v>
      </c>
      <c r="H22" s="155">
        <f t="shared" si="1"/>
        <v>1040</v>
      </c>
      <c r="I22" s="155"/>
      <c r="J22" s="155">
        <f t="shared" si="2"/>
        <v>1160</v>
      </c>
      <c r="K22" s="152">
        <f>J22/H22*100</f>
        <v>111.53846153846155</v>
      </c>
    </row>
    <row r="23" spans="1:15" s="10" customFormat="1" ht="47.25" hidden="1" customHeight="1">
      <c r="A23" s="146" t="s">
        <v>14</v>
      </c>
      <c r="B23" s="156">
        <v>0</v>
      </c>
      <c r="C23" s="154"/>
      <c r="D23" s="152">
        <v>0</v>
      </c>
      <c r="E23" s="154">
        <v>0</v>
      </c>
      <c r="F23" s="155"/>
      <c r="G23" s="152">
        <v>0</v>
      </c>
      <c r="H23" s="155">
        <f t="shared" si="1"/>
        <v>0</v>
      </c>
      <c r="I23" s="155"/>
      <c r="J23" s="155">
        <f t="shared" si="2"/>
        <v>0</v>
      </c>
      <c r="K23" s="152">
        <v>0</v>
      </c>
    </row>
    <row r="24" spans="1:15" s="10" customFormat="1" ht="51" customHeight="1">
      <c r="A24" s="146" t="s">
        <v>22</v>
      </c>
      <c r="B24" s="156">
        <v>184</v>
      </c>
      <c r="C24" s="154">
        <v>720</v>
      </c>
      <c r="D24" s="152">
        <f t="shared" si="4"/>
        <v>391.30434782608694</v>
      </c>
      <c r="E24" s="154">
        <v>0</v>
      </c>
      <c r="F24" s="155">
        <v>0</v>
      </c>
      <c r="G24" s="152">
        <v>0</v>
      </c>
      <c r="H24" s="155">
        <f t="shared" si="1"/>
        <v>184</v>
      </c>
      <c r="I24" s="155"/>
      <c r="J24" s="155">
        <f t="shared" si="2"/>
        <v>720</v>
      </c>
      <c r="K24" s="152">
        <f t="shared" ref="K24:K30" si="5">J24/H24*100</f>
        <v>391.30434782608694</v>
      </c>
    </row>
    <row r="25" spans="1:15" s="10" customFormat="1" ht="21.75" customHeight="1">
      <c r="A25" s="146" t="s">
        <v>102</v>
      </c>
      <c r="B25" s="156">
        <v>0</v>
      </c>
      <c r="C25" s="154">
        <v>19</v>
      </c>
      <c r="D25" s="152">
        <v>0</v>
      </c>
      <c r="E25" s="154">
        <v>0</v>
      </c>
      <c r="F25" s="155">
        <v>54</v>
      </c>
      <c r="G25" s="152">
        <v>0</v>
      </c>
      <c r="H25" s="155">
        <f t="shared" si="1"/>
        <v>0</v>
      </c>
      <c r="I25" s="155"/>
      <c r="J25" s="155">
        <f t="shared" si="2"/>
        <v>73</v>
      </c>
      <c r="K25" s="152">
        <v>0</v>
      </c>
    </row>
    <row r="26" spans="1:15" s="10" customFormat="1" ht="29.25" customHeight="1">
      <c r="A26" s="146" t="s">
        <v>52</v>
      </c>
      <c r="B26" s="154">
        <v>4306</v>
      </c>
      <c r="C26" s="154">
        <v>2712</v>
      </c>
      <c r="D26" s="152">
        <f t="shared" si="4"/>
        <v>62.981885740826748</v>
      </c>
      <c r="E26" s="154">
        <v>0</v>
      </c>
      <c r="F26" s="155">
        <v>0</v>
      </c>
      <c r="G26" s="152">
        <v>0</v>
      </c>
      <c r="H26" s="155">
        <f t="shared" si="1"/>
        <v>4306</v>
      </c>
      <c r="I26" s="155"/>
      <c r="J26" s="155">
        <f t="shared" si="2"/>
        <v>2712</v>
      </c>
      <c r="K26" s="152">
        <f t="shared" si="5"/>
        <v>62.981885740826748</v>
      </c>
    </row>
    <row r="27" spans="1:15" s="10" customFormat="1" ht="22.5" customHeight="1">
      <c r="A27" s="146" t="s">
        <v>18</v>
      </c>
      <c r="B27" s="154">
        <v>350</v>
      </c>
      <c r="C27" s="154">
        <v>0</v>
      </c>
      <c r="D27" s="152">
        <f t="shared" si="4"/>
        <v>0</v>
      </c>
      <c r="E27" s="154">
        <v>0</v>
      </c>
      <c r="F27" s="155">
        <v>0</v>
      </c>
      <c r="G27" s="152">
        <v>0</v>
      </c>
      <c r="H27" s="155">
        <f t="shared" si="1"/>
        <v>350</v>
      </c>
      <c r="I27" s="155"/>
      <c r="J27" s="155">
        <f t="shared" si="2"/>
        <v>0</v>
      </c>
      <c r="K27" s="152">
        <f t="shared" si="5"/>
        <v>0</v>
      </c>
    </row>
    <row r="28" spans="1:15" s="10" customFormat="1" ht="23.25" customHeight="1">
      <c r="A28" s="146" t="s">
        <v>5</v>
      </c>
      <c r="B28" s="154">
        <v>300</v>
      </c>
      <c r="C28" s="154">
        <v>90</v>
      </c>
      <c r="D28" s="152">
        <f t="shared" si="4"/>
        <v>30</v>
      </c>
      <c r="E28" s="154">
        <v>100</v>
      </c>
      <c r="F28" s="155">
        <v>51</v>
      </c>
      <c r="G28" s="152">
        <f>F28/E28*100</f>
        <v>51</v>
      </c>
      <c r="H28" s="155">
        <f t="shared" si="1"/>
        <v>400</v>
      </c>
      <c r="I28" s="155"/>
      <c r="J28" s="155">
        <f t="shared" si="2"/>
        <v>141</v>
      </c>
      <c r="K28" s="152">
        <f t="shared" si="5"/>
        <v>35.25</v>
      </c>
    </row>
    <row r="29" spans="1:15" s="10" customFormat="1" ht="39.75" customHeight="1">
      <c r="A29" s="146" t="s">
        <v>17</v>
      </c>
      <c r="B29" s="154">
        <v>320</v>
      </c>
      <c r="C29" s="154">
        <v>127</v>
      </c>
      <c r="D29" s="152">
        <f t="shared" si="4"/>
        <v>39.6875</v>
      </c>
      <c r="E29" s="154">
        <v>0</v>
      </c>
      <c r="F29" s="155">
        <v>20</v>
      </c>
      <c r="G29" s="152">
        <v>0</v>
      </c>
      <c r="H29" s="155">
        <f t="shared" si="1"/>
        <v>320</v>
      </c>
      <c r="I29" s="155"/>
      <c r="J29" s="155">
        <f t="shared" si="2"/>
        <v>147</v>
      </c>
      <c r="K29" s="152">
        <f t="shared" si="5"/>
        <v>45.9375</v>
      </c>
    </row>
    <row r="30" spans="1:15" s="10" customFormat="1" ht="24.75" customHeight="1">
      <c r="A30" s="146" t="s">
        <v>78</v>
      </c>
      <c r="B30" s="154">
        <v>0</v>
      </c>
      <c r="C30" s="154">
        <v>10</v>
      </c>
      <c r="D30" s="152" t="e">
        <f t="shared" si="4"/>
        <v>#DIV/0!</v>
      </c>
      <c r="E30" s="154">
        <v>0</v>
      </c>
      <c r="F30" s="155">
        <v>0</v>
      </c>
      <c r="G30" s="152">
        <v>0</v>
      </c>
      <c r="H30" s="155">
        <f t="shared" si="1"/>
        <v>0</v>
      </c>
      <c r="I30" s="155"/>
      <c r="J30" s="155">
        <f t="shared" si="2"/>
        <v>10</v>
      </c>
      <c r="K30" s="152" t="e">
        <f t="shared" si="5"/>
        <v>#DIV/0!</v>
      </c>
    </row>
    <row r="31" spans="1:15" s="10" customFormat="1" ht="20.25" customHeight="1">
      <c r="A31" s="146" t="s">
        <v>36</v>
      </c>
      <c r="B31" s="154">
        <v>100</v>
      </c>
      <c r="C31" s="154">
        <v>0</v>
      </c>
      <c r="D31" s="152">
        <v>0</v>
      </c>
      <c r="E31" s="154">
        <v>0</v>
      </c>
      <c r="F31" s="155">
        <v>0</v>
      </c>
      <c r="G31" s="152">
        <v>0</v>
      </c>
      <c r="H31" s="155">
        <f t="shared" si="1"/>
        <v>100</v>
      </c>
      <c r="I31" s="155"/>
      <c r="J31" s="155">
        <f t="shared" si="2"/>
        <v>0</v>
      </c>
      <c r="K31" s="152">
        <v>0</v>
      </c>
    </row>
    <row r="32" spans="1:15" s="10" customFormat="1" ht="24" hidden="1" customHeight="1">
      <c r="A32" s="146" t="s">
        <v>78</v>
      </c>
      <c r="B32" s="154">
        <v>0</v>
      </c>
      <c r="C32" s="154">
        <v>0</v>
      </c>
      <c r="D32" s="152">
        <v>0</v>
      </c>
      <c r="E32" s="154">
        <v>0</v>
      </c>
      <c r="F32" s="155">
        <v>0</v>
      </c>
      <c r="G32" s="152">
        <v>0</v>
      </c>
      <c r="H32" s="155">
        <f t="shared" si="1"/>
        <v>0</v>
      </c>
      <c r="I32" s="155"/>
      <c r="J32" s="155">
        <f t="shared" si="2"/>
        <v>0</v>
      </c>
      <c r="K32" s="152">
        <v>0</v>
      </c>
    </row>
    <row r="33" spans="1:13" s="10" customFormat="1" ht="39" hidden="1" customHeight="1">
      <c r="A33" s="146" t="s">
        <v>82</v>
      </c>
      <c r="B33" s="154"/>
      <c r="C33" s="154"/>
      <c r="D33" s="152" t="e">
        <f>C33/B33*100</f>
        <v>#DIV/0!</v>
      </c>
      <c r="E33" s="154"/>
      <c r="F33" s="155"/>
      <c r="G33" s="152" t="e">
        <f>F33/E33*100</f>
        <v>#DIV/0!</v>
      </c>
      <c r="H33" s="155">
        <f t="shared" si="1"/>
        <v>0</v>
      </c>
      <c r="I33" s="155"/>
      <c r="J33" s="155">
        <f t="shared" si="2"/>
        <v>0</v>
      </c>
      <c r="K33" s="152" t="e">
        <f>J33/H33*100</f>
        <v>#DIV/0!</v>
      </c>
    </row>
    <row r="34" spans="1:13" s="10" customFormat="1" ht="6.75" hidden="1" customHeight="1">
      <c r="A34" s="146" t="s">
        <v>103</v>
      </c>
      <c r="B34" s="154">
        <v>0</v>
      </c>
      <c r="C34" s="154">
        <v>0</v>
      </c>
      <c r="D34" s="152">
        <v>0</v>
      </c>
      <c r="E34" s="154">
        <v>0</v>
      </c>
      <c r="F34" s="155">
        <v>0</v>
      </c>
      <c r="G34" s="152">
        <v>0</v>
      </c>
      <c r="H34" s="155">
        <f t="shared" si="1"/>
        <v>0</v>
      </c>
      <c r="I34" s="155"/>
      <c r="J34" s="155">
        <f t="shared" si="2"/>
        <v>0</v>
      </c>
      <c r="K34" s="152">
        <v>0</v>
      </c>
    </row>
    <row r="35" spans="1:13" s="87" customFormat="1" ht="48" customHeight="1">
      <c r="A35" s="147" t="s">
        <v>19</v>
      </c>
      <c r="B35" s="151">
        <f>B20+B9</f>
        <v>238297</v>
      </c>
      <c r="C35" s="151">
        <f>C20+C9</f>
        <v>115077</v>
      </c>
      <c r="D35" s="152">
        <f>C35/B35*100</f>
        <v>48.291417852511778</v>
      </c>
      <c r="E35" s="151">
        <f>E20+E9</f>
        <v>54326</v>
      </c>
      <c r="F35" s="151">
        <f>F20+F9</f>
        <v>19334</v>
      </c>
      <c r="G35" s="152">
        <f>F35/E35*100</f>
        <v>35.588852483157233</v>
      </c>
      <c r="H35" s="153">
        <f t="shared" si="1"/>
        <v>292623</v>
      </c>
      <c r="I35" s="153"/>
      <c r="J35" s="153">
        <f t="shared" si="2"/>
        <v>134411</v>
      </c>
      <c r="K35" s="152">
        <f>J35/H35*100</f>
        <v>45.933163148487985</v>
      </c>
    </row>
    <row r="36" spans="1:13" s="87" customFormat="1" ht="46.5" customHeight="1">
      <c r="A36" s="146" t="s">
        <v>99</v>
      </c>
      <c r="B36" s="157">
        <v>0</v>
      </c>
      <c r="C36" s="157">
        <v>0</v>
      </c>
      <c r="D36" s="152">
        <v>0</v>
      </c>
      <c r="E36" s="157">
        <v>400</v>
      </c>
      <c r="F36" s="157">
        <v>519</v>
      </c>
      <c r="G36" s="152">
        <v>0</v>
      </c>
      <c r="H36" s="158">
        <f t="shared" si="1"/>
        <v>400</v>
      </c>
      <c r="I36" s="158"/>
      <c r="J36" s="158">
        <f>F36+C36</f>
        <v>519</v>
      </c>
      <c r="K36" s="152">
        <v>0</v>
      </c>
    </row>
    <row r="37" spans="1:13" s="10" customFormat="1" ht="63" customHeight="1">
      <c r="A37" s="159" t="s">
        <v>136</v>
      </c>
      <c r="B37" s="160">
        <v>311332.3</v>
      </c>
      <c r="C37" s="160">
        <v>155759</v>
      </c>
      <c r="D37" s="152">
        <f>C37/B37*100</f>
        <v>50.029823439456813</v>
      </c>
      <c r="E37" s="157">
        <v>0</v>
      </c>
      <c r="F37" s="161">
        <v>0</v>
      </c>
      <c r="G37" s="152">
        <v>0</v>
      </c>
      <c r="H37" s="158">
        <f t="shared" si="1"/>
        <v>311332.3</v>
      </c>
      <c r="I37" s="158"/>
      <c r="J37" s="158">
        <f>C37+F37</f>
        <v>155759</v>
      </c>
      <c r="K37" s="152">
        <f t="shared" ref="K37:K45" si="6">J37/H37*100</f>
        <v>50.029823439456813</v>
      </c>
    </row>
    <row r="38" spans="1:13" s="10" customFormat="1" ht="86.25" hidden="1" customHeight="1">
      <c r="A38" s="159" t="s">
        <v>137</v>
      </c>
      <c r="B38" s="160">
        <v>0</v>
      </c>
      <c r="C38" s="160">
        <v>0</v>
      </c>
      <c r="D38" s="152" t="e">
        <f>C38/B38*100</f>
        <v>#DIV/0!</v>
      </c>
      <c r="E38" s="157">
        <v>0</v>
      </c>
      <c r="F38" s="161">
        <v>0</v>
      </c>
      <c r="G38" s="152">
        <v>0</v>
      </c>
      <c r="H38" s="158">
        <f t="shared" si="1"/>
        <v>0</v>
      </c>
      <c r="I38" s="158"/>
      <c r="J38" s="158">
        <f>C38+F38</f>
        <v>0</v>
      </c>
      <c r="K38" s="152" t="e">
        <f t="shared" si="6"/>
        <v>#DIV/0!</v>
      </c>
    </row>
    <row r="39" spans="1:13" s="10" customFormat="1" ht="86.25" customHeight="1">
      <c r="A39" s="159" t="s">
        <v>166</v>
      </c>
      <c r="B39" s="160">
        <v>3268.1</v>
      </c>
      <c r="C39" s="160">
        <v>3268.1</v>
      </c>
      <c r="D39" s="152">
        <f>C39/B39*100</f>
        <v>100</v>
      </c>
      <c r="E39" s="157">
        <v>3268</v>
      </c>
      <c r="F39" s="161">
        <v>3268</v>
      </c>
      <c r="G39" s="152">
        <v>0</v>
      </c>
      <c r="H39" s="158">
        <f t="shared" si="1"/>
        <v>6536.1</v>
      </c>
      <c r="I39" s="158"/>
      <c r="J39" s="158">
        <f>C39+F39</f>
        <v>6536.1</v>
      </c>
      <c r="K39" s="152">
        <f t="shared" si="6"/>
        <v>100</v>
      </c>
    </row>
    <row r="40" spans="1:13" s="10" customFormat="1" ht="88.5" customHeight="1">
      <c r="A40" s="159" t="s">
        <v>138</v>
      </c>
      <c r="B40" s="154">
        <v>0</v>
      </c>
      <c r="C40" s="156">
        <v>0</v>
      </c>
      <c r="D40" s="152">
        <v>0</v>
      </c>
      <c r="E40" s="155">
        <v>25529</v>
      </c>
      <c r="F40" s="155">
        <v>12764</v>
      </c>
      <c r="G40" s="152">
        <f>F40/E40*100</f>
        <v>49.99804144306475</v>
      </c>
      <c r="H40" s="162">
        <f>E40</f>
        <v>25529</v>
      </c>
      <c r="I40" s="162"/>
      <c r="J40" s="162">
        <f>F40</f>
        <v>12764</v>
      </c>
      <c r="K40" s="152">
        <f t="shared" si="6"/>
        <v>49.99804144306475</v>
      </c>
    </row>
    <row r="41" spans="1:13" s="10" customFormat="1" ht="84" customHeight="1">
      <c r="A41" s="159" t="s">
        <v>139</v>
      </c>
      <c r="B41" s="155">
        <v>0</v>
      </c>
      <c r="C41" s="155">
        <v>0</v>
      </c>
      <c r="D41" s="152">
        <v>0</v>
      </c>
      <c r="E41" s="155">
        <v>4763</v>
      </c>
      <c r="F41" s="155">
        <v>4243</v>
      </c>
      <c r="G41" s="152">
        <f>F41/E41*100</f>
        <v>89.082511022464828</v>
      </c>
      <c r="H41" s="162">
        <f>E41</f>
        <v>4763</v>
      </c>
      <c r="I41" s="162"/>
      <c r="J41" s="162">
        <f>F41</f>
        <v>4243</v>
      </c>
      <c r="K41" s="152">
        <f t="shared" si="6"/>
        <v>89.082511022464828</v>
      </c>
      <c r="M41" s="88"/>
    </row>
    <row r="42" spans="1:13" s="10" customFormat="1" ht="66" customHeight="1">
      <c r="A42" s="163" t="s">
        <v>122</v>
      </c>
      <c r="B42" s="155">
        <v>544355</v>
      </c>
      <c r="C42" s="155">
        <v>266642</v>
      </c>
      <c r="D42" s="152">
        <f>C42/B42*100</f>
        <v>48.983108449449347</v>
      </c>
      <c r="E42" s="155">
        <v>59444</v>
      </c>
      <c r="F42" s="155">
        <v>29338</v>
      </c>
      <c r="G42" s="152">
        <f>F42/E42*100</f>
        <v>49.354013861785887</v>
      </c>
      <c r="H42" s="162">
        <f t="shared" ref="H42:H49" si="7">B42+E42</f>
        <v>603799</v>
      </c>
      <c r="I42" s="162"/>
      <c r="J42" s="162">
        <f t="shared" ref="J42:J49" si="8">C42+F42</f>
        <v>295980</v>
      </c>
      <c r="K42" s="152">
        <f t="shared" si="6"/>
        <v>49.019624080198874</v>
      </c>
      <c r="M42" s="88"/>
    </row>
    <row r="43" spans="1:13" s="10" customFormat="1" ht="87" customHeight="1">
      <c r="A43" s="164" t="s">
        <v>133</v>
      </c>
      <c r="B43" s="154">
        <v>0</v>
      </c>
      <c r="C43" s="154">
        <v>0</v>
      </c>
      <c r="D43" s="152">
        <v>0</v>
      </c>
      <c r="E43" s="156">
        <v>411</v>
      </c>
      <c r="F43" s="155">
        <v>6</v>
      </c>
      <c r="G43" s="152">
        <f>F43/E43*100</f>
        <v>1.4598540145985401</v>
      </c>
      <c r="H43" s="162">
        <f>B43+E43</f>
        <v>411</v>
      </c>
      <c r="I43" s="162"/>
      <c r="J43" s="162">
        <f>C43+F43</f>
        <v>6</v>
      </c>
      <c r="K43" s="152">
        <f>J43/H43*100</f>
        <v>1.4598540145985401</v>
      </c>
      <c r="M43" s="88"/>
    </row>
    <row r="44" spans="1:13" s="10" customFormat="1" ht="46.5" customHeight="1">
      <c r="A44" s="159" t="s">
        <v>120</v>
      </c>
      <c r="B44" s="154">
        <v>0</v>
      </c>
      <c r="C44" s="154">
        <v>0</v>
      </c>
      <c r="D44" s="152">
        <v>0</v>
      </c>
      <c r="E44" s="155">
        <v>1168</v>
      </c>
      <c r="F44" s="155">
        <v>442</v>
      </c>
      <c r="G44" s="152">
        <f>F44/E44*100</f>
        <v>37.842465753424662</v>
      </c>
      <c r="H44" s="162">
        <f t="shared" si="7"/>
        <v>1168</v>
      </c>
      <c r="I44" s="162"/>
      <c r="J44" s="162">
        <f t="shared" si="8"/>
        <v>442</v>
      </c>
      <c r="K44" s="152">
        <f t="shared" si="6"/>
        <v>37.842465753424662</v>
      </c>
      <c r="L44" s="88"/>
    </row>
    <row r="45" spans="1:13" s="10" customFormat="1" ht="62.25" customHeight="1">
      <c r="A45" s="163" t="s">
        <v>121</v>
      </c>
      <c r="B45" s="154">
        <v>551077.19999999995</v>
      </c>
      <c r="C45" s="154">
        <v>280523</v>
      </c>
      <c r="D45" s="152">
        <f>C45/B45*100</f>
        <v>50.90448307424078</v>
      </c>
      <c r="E45" s="156">
        <v>0</v>
      </c>
      <c r="F45" s="155">
        <v>0</v>
      </c>
      <c r="G45" s="152">
        <v>0</v>
      </c>
      <c r="H45" s="162">
        <f t="shared" si="7"/>
        <v>551077.19999999995</v>
      </c>
      <c r="I45" s="162"/>
      <c r="J45" s="162">
        <f t="shared" si="8"/>
        <v>280523</v>
      </c>
      <c r="K45" s="152">
        <f t="shared" si="6"/>
        <v>50.90448307424078</v>
      </c>
    </row>
    <row r="46" spans="1:13" s="10" customFormat="1" ht="168" customHeight="1">
      <c r="A46" s="159" t="s">
        <v>127</v>
      </c>
      <c r="B46" s="155">
        <v>6264</v>
      </c>
      <c r="C46" s="155">
        <v>2724</v>
      </c>
      <c r="D46" s="152">
        <f>C46/B46*100</f>
        <v>43.486590038314176</v>
      </c>
      <c r="E46" s="156">
        <v>0</v>
      </c>
      <c r="F46" s="155">
        <v>0</v>
      </c>
      <c r="G46" s="152">
        <v>0</v>
      </c>
      <c r="H46" s="162">
        <f t="shared" si="7"/>
        <v>6264</v>
      </c>
      <c r="I46" s="162"/>
      <c r="J46" s="162">
        <f t="shared" si="8"/>
        <v>2724</v>
      </c>
      <c r="K46" s="152">
        <f>J46/H46*100</f>
        <v>43.486590038314176</v>
      </c>
    </row>
    <row r="47" spans="1:13" s="10" customFormat="1" ht="63.75" customHeight="1">
      <c r="A47" s="159" t="s">
        <v>128</v>
      </c>
      <c r="B47" s="155">
        <v>20260</v>
      </c>
      <c r="C47" s="155">
        <v>9839</v>
      </c>
      <c r="D47" s="152">
        <f>C47/B47*100</f>
        <v>48.563672260612044</v>
      </c>
      <c r="E47" s="156">
        <v>13053</v>
      </c>
      <c r="F47" s="155">
        <v>7782</v>
      </c>
      <c r="G47" s="152">
        <f>F47/E47*100</f>
        <v>59.618478510687197</v>
      </c>
      <c r="H47" s="162">
        <f t="shared" si="7"/>
        <v>33313</v>
      </c>
      <c r="I47" s="162"/>
      <c r="J47" s="162">
        <f t="shared" si="8"/>
        <v>17621</v>
      </c>
      <c r="K47" s="152">
        <f>J47/H47*100</f>
        <v>52.895266112328521</v>
      </c>
    </row>
    <row r="48" spans="1:13" s="10" customFormat="1" ht="86.25" customHeight="1">
      <c r="A48" s="163" t="s">
        <v>129</v>
      </c>
      <c r="B48" s="154">
        <v>0</v>
      </c>
      <c r="C48" s="154">
        <v>-46</v>
      </c>
      <c r="D48" s="152">
        <v>0</v>
      </c>
      <c r="E48" s="156">
        <v>0</v>
      </c>
      <c r="F48" s="155">
        <v>0</v>
      </c>
      <c r="G48" s="152">
        <v>0</v>
      </c>
      <c r="H48" s="162">
        <f t="shared" si="7"/>
        <v>0</v>
      </c>
      <c r="I48" s="162">
        <f>C48+F48</f>
        <v>-46</v>
      </c>
      <c r="J48" s="162">
        <f t="shared" si="8"/>
        <v>-46</v>
      </c>
      <c r="K48" s="152">
        <v>0</v>
      </c>
    </row>
    <row r="49" spans="1:12" s="10" customFormat="1" ht="65.25" hidden="1" customHeight="1">
      <c r="A49" s="163" t="s">
        <v>134</v>
      </c>
      <c r="B49" s="154">
        <v>0</v>
      </c>
      <c r="C49" s="154">
        <v>0</v>
      </c>
      <c r="D49" s="152">
        <v>0</v>
      </c>
      <c r="E49" s="156">
        <v>0</v>
      </c>
      <c r="F49" s="155">
        <v>0</v>
      </c>
      <c r="G49" s="152">
        <v>0</v>
      </c>
      <c r="H49" s="162">
        <f t="shared" si="7"/>
        <v>0</v>
      </c>
      <c r="I49" s="162"/>
      <c r="J49" s="162">
        <f t="shared" si="8"/>
        <v>0</v>
      </c>
      <c r="K49" s="152">
        <v>0</v>
      </c>
    </row>
    <row r="50" spans="1:12" s="10" customFormat="1" ht="22.5" customHeight="1">
      <c r="A50" s="165" t="s">
        <v>3</v>
      </c>
      <c r="B50" s="166">
        <f>SUM(B35:B49)</f>
        <v>1674853.5999999999</v>
      </c>
      <c r="C50" s="166">
        <f>SUM(C35:C49)</f>
        <v>833786.1</v>
      </c>
      <c r="D50" s="152">
        <f>C50/B50*100</f>
        <v>49.782625776963435</v>
      </c>
      <c r="E50" s="166">
        <f>SUM(E35:E49)</f>
        <v>162362</v>
      </c>
      <c r="F50" s="166">
        <f>SUM(F35:F49)</f>
        <v>77696</v>
      </c>
      <c r="G50" s="152">
        <f>F50/E50*100</f>
        <v>47.853561794015839</v>
      </c>
      <c r="H50" s="166">
        <f>(B50+E50)-(E39+E40+E41+E42+E43+P46+E45+E47+E48+B46)+3688</f>
        <v>1728171.5999999999</v>
      </c>
      <c r="I50" s="166"/>
      <c r="J50" s="166">
        <f>(C50+F50)-(F39+F40+F41+F45+C46+F42+F46+O46+F47+F43)</f>
        <v>851357.1</v>
      </c>
      <c r="K50" s="152">
        <f>J50/H50*100</f>
        <v>49.263458559323624</v>
      </c>
    </row>
    <row r="51" spans="1:12" s="10" customFormat="1" ht="24" customHeight="1">
      <c r="A51" s="268" t="s">
        <v>79</v>
      </c>
      <c r="B51" s="269"/>
      <c r="C51" s="269"/>
      <c r="D51" s="269"/>
      <c r="E51" s="269"/>
      <c r="F51" s="269"/>
      <c r="G51" s="269"/>
      <c r="H51" s="269"/>
      <c r="I51" s="269"/>
      <c r="J51" s="269"/>
      <c r="K51" s="270"/>
    </row>
    <row r="52" spans="1:12" s="10" customFormat="1" ht="19.5" customHeight="1">
      <c r="A52" s="271" t="s">
        <v>35</v>
      </c>
      <c r="B52" s="272" t="s">
        <v>23</v>
      </c>
      <c r="C52" s="272"/>
      <c r="D52" s="272"/>
      <c r="E52" s="273" t="s">
        <v>38</v>
      </c>
      <c r="F52" s="274"/>
      <c r="G52" s="275"/>
      <c r="H52" s="276" t="s">
        <v>74</v>
      </c>
      <c r="I52" s="276"/>
      <c r="J52" s="276"/>
      <c r="K52" s="276"/>
    </row>
    <row r="53" spans="1:12" s="10" customFormat="1" ht="86.25" customHeight="1">
      <c r="A53" s="254"/>
      <c r="B53" s="142" t="s">
        <v>154</v>
      </c>
      <c r="C53" s="142" t="s">
        <v>176</v>
      </c>
      <c r="D53" s="143" t="s">
        <v>53</v>
      </c>
      <c r="E53" s="142" t="s">
        <v>154</v>
      </c>
      <c r="F53" s="142" t="s">
        <v>176</v>
      </c>
      <c r="G53" s="143" t="s">
        <v>53</v>
      </c>
      <c r="H53" s="142" t="s">
        <v>154</v>
      </c>
      <c r="I53" s="142" t="s">
        <v>110</v>
      </c>
      <c r="J53" s="142" t="s">
        <v>176</v>
      </c>
      <c r="K53" s="143" t="s">
        <v>53</v>
      </c>
    </row>
    <row r="54" spans="1:12" s="10" customFormat="1" ht="43.5" customHeight="1">
      <c r="A54" s="167" t="s">
        <v>46</v>
      </c>
      <c r="B54" s="168">
        <f>SUM(B55:B61)</f>
        <v>67548</v>
      </c>
      <c r="C54" s="168">
        <f>SUM(C55:C61)</f>
        <v>28488</v>
      </c>
      <c r="D54" s="152">
        <f t="shared" ref="D54:D84" si="9">IF(B54=0,  "0 ", C54/B54*100)</f>
        <v>42.174453721797832</v>
      </c>
      <c r="E54" s="168">
        <f>SUM(E55:E61)</f>
        <v>36429</v>
      </c>
      <c r="F54" s="168">
        <f>SUM(F55:F61)</f>
        <v>16107</v>
      </c>
      <c r="G54" s="152">
        <f t="shared" ref="G54:G84" si="10">IF(E54=0,  "0 ", F54/E54*100)</f>
        <v>44.214773943835958</v>
      </c>
      <c r="H54" s="168">
        <f>SUM(H55:H61)</f>
        <v>103840</v>
      </c>
      <c r="I54" s="168">
        <f>SUM(I55:I61)</f>
        <v>130</v>
      </c>
      <c r="J54" s="168">
        <f>SUM(J55:J61)</f>
        <v>44465</v>
      </c>
      <c r="K54" s="152">
        <f t="shared" ref="K54:K84" si="11">IF(H54=0,  "0 ", J54/H54*100)</f>
        <v>42.820685670261945</v>
      </c>
    </row>
    <row r="55" spans="1:12" s="10" customFormat="1" ht="87.75" customHeight="1">
      <c r="A55" s="169" t="s">
        <v>54</v>
      </c>
      <c r="B55" s="170">
        <v>2535</v>
      </c>
      <c r="C55" s="171">
        <v>1269</v>
      </c>
      <c r="D55" s="152">
        <f t="shared" si="9"/>
        <v>50.059171597633132</v>
      </c>
      <c r="E55" s="170">
        <v>0</v>
      </c>
      <c r="F55" s="171">
        <v>0</v>
      </c>
      <c r="G55" s="152" t="str">
        <f t="shared" si="10"/>
        <v xml:space="preserve">0 </v>
      </c>
      <c r="H55" s="172">
        <f>B55+E55</f>
        <v>2535</v>
      </c>
      <c r="I55" s="172"/>
      <c r="J55" s="173">
        <f>C55+F55</f>
        <v>1269</v>
      </c>
      <c r="K55" s="152">
        <f t="shared" si="11"/>
        <v>50.059171597633132</v>
      </c>
      <c r="L55" s="104"/>
    </row>
    <row r="56" spans="1:12" s="10" customFormat="1" ht="103.5" customHeight="1">
      <c r="A56" s="169" t="s">
        <v>55</v>
      </c>
      <c r="B56" s="174">
        <v>3569</v>
      </c>
      <c r="C56" s="175">
        <v>1149</v>
      </c>
      <c r="D56" s="152">
        <f t="shared" si="9"/>
        <v>32.193891846455593</v>
      </c>
      <c r="E56" s="174">
        <v>25</v>
      </c>
      <c r="F56" s="176">
        <v>20</v>
      </c>
      <c r="G56" s="152">
        <f t="shared" si="10"/>
        <v>80</v>
      </c>
      <c r="H56" s="172">
        <f>B56</f>
        <v>3569</v>
      </c>
      <c r="I56" s="172">
        <v>20</v>
      </c>
      <c r="J56" s="173">
        <f>C56+F56-I56</f>
        <v>1149</v>
      </c>
      <c r="K56" s="152">
        <f t="shared" si="11"/>
        <v>32.193891846455593</v>
      </c>
      <c r="L56" s="104"/>
    </row>
    <row r="57" spans="1:12" s="10" customFormat="1" ht="126.75" customHeight="1">
      <c r="A57" s="169" t="s">
        <v>56</v>
      </c>
      <c r="B57" s="174">
        <v>50689</v>
      </c>
      <c r="C57" s="175">
        <v>21827</v>
      </c>
      <c r="D57" s="152">
        <f t="shared" si="9"/>
        <v>43.060624593106986</v>
      </c>
      <c r="E57" s="174">
        <v>34109</v>
      </c>
      <c r="F57" s="176">
        <v>15596</v>
      </c>
      <c r="G57" s="152">
        <f t="shared" si="10"/>
        <v>45.724002462693129</v>
      </c>
      <c r="H57" s="172">
        <v>84785</v>
      </c>
      <c r="I57" s="172">
        <v>10</v>
      </c>
      <c r="J57" s="173">
        <f>C57+F57-I57</f>
        <v>37413</v>
      </c>
      <c r="K57" s="152">
        <f t="shared" si="11"/>
        <v>44.126909241021409</v>
      </c>
      <c r="L57" s="104"/>
    </row>
    <row r="58" spans="1:12" s="10" customFormat="1" ht="28.5" customHeight="1">
      <c r="A58" s="169" t="s">
        <v>92</v>
      </c>
      <c r="B58" s="174">
        <v>61</v>
      </c>
      <c r="C58" s="175">
        <v>0</v>
      </c>
      <c r="D58" s="152">
        <f t="shared" si="9"/>
        <v>0</v>
      </c>
      <c r="E58" s="174">
        <v>0</v>
      </c>
      <c r="F58" s="176">
        <v>0</v>
      </c>
      <c r="G58" s="152" t="str">
        <f t="shared" si="10"/>
        <v xml:space="preserve">0 </v>
      </c>
      <c r="H58" s="172">
        <f>B58+E58</f>
        <v>61</v>
      </c>
      <c r="I58" s="172"/>
      <c r="J58" s="173">
        <f>C58+F58</f>
        <v>0</v>
      </c>
      <c r="K58" s="152">
        <f t="shared" si="11"/>
        <v>0</v>
      </c>
      <c r="L58" s="104"/>
    </row>
    <row r="59" spans="1:12" s="10" customFormat="1" ht="43.5" customHeight="1">
      <c r="A59" s="169" t="s">
        <v>6</v>
      </c>
      <c r="B59" s="174">
        <v>1894</v>
      </c>
      <c r="C59" s="175">
        <v>819</v>
      </c>
      <c r="D59" s="152">
        <f t="shared" si="9"/>
        <v>43.24181626187962</v>
      </c>
      <c r="E59" s="174">
        <v>0</v>
      </c>
      <c r="F59" s="176">
        <v>0</v>
      </c>
      <c r="G59" s="152" t="str">
        <f t="shared" si="10"/>
        <v xml:space="preserve">0 </v>
      </c>
      <c r="H59" s="172">
        <f>B59+E59</f>
        <v>1894</v>
      </c>
      <c r="I59" s="172"/>
      <c r="J59" s="173">
        <f>C59+F59</f>
        <v>819</v>
      </c>
      <c r="K59" s="152">
        <f t="shared" si="11"/>
        <v>43.24181626187962</v>
      </c>
      <c r="L59" s="104"/>
    </row>
    <row r="60" spans="1:12" s="10" customFormat="1" ht="31.5" customHeight="1">
      <c r="A60" s="169" t="s">
        <v>75</v>
      </c>
      <c r="B60" s="174">
        <v>769</v>
      </c>
      <c r="C60" s="175">
        <v>0</v>
      </c>
      <c r="D60" s="152">
        <f t="shared" si="9"/>
        <v>0</v>
      </c>
      <c r="E60" s="174">
        <v>927</v>
      </c>
      <c r="F60" s="176">
        <v>0</v>
      </c>
      <c r="G60" s="152">
        <f t="shared" si="10"/>
        <v>0</v>
      </c>
      <c r="H60" s="172">
        <f>B60+E60</f>
        <v>1696</v>
      </c>
      <c r="I60" s="172"/>
      <c r="J60" s="173">
        <f>C60+F60</f>
        <v>0</v>
      </c>
      <c r="K60" s="152">
        <f t="shared" si="11"/>
        <v>0</v>
      </c>
      <c r="L60" s="104"/>
    </row>
    <row r="61" spans="1:12" s="10" customFormat="1" ht="44.25" customHeight="1">
      <c r="A61" s="169" t="s">
        <v>57</v>
      </c>
      <c r="B61" s="174">
        <v>8031</v>
      </c>
      <c r="C61" s="175">
        <v>3424</v>
      </c>
      <c r="D61" s="152">
        <f t="shared" si="9"/>
        <v>42.634790188021412</v>
      </c>
      <c r="E61" s="174">
        <v>1368</v>
      </c>
      <c r="F61" s="176">
        <v>491</v>
      </c>
      <c r="G61" s="152">
        <f t="shared" si="10"/>
        <v>35.891812865497073</v>
      </c>
      <c r="H61" s="172">
        <v>9300</v>
      </c>
      <c r="I61" s="172">
        <v>100</v>
      </c>
      <c r="J61" s="173">
        <f>C61+F61-I61</f>
        <v>3815</v>
      </c>
      <c r="K61" s="152">
        <f t="shared" si="11"/>
        <v>41.021505376344088</v>
      </c>
      <c r="L61" s="104"/>
    </row>
    <row r="62" spans="1:12" s="10" customFormat="1" ht="31.5" customHeight="1">
      <c r="A62" s="167" t="s">
        <v>47</v>
      </c>
      <c r="B62" s="168">
        <f>B63</f>
        <v>0</v>
      </c>
      <c r="C62" s="168">
        <f>C63</f>
        <v>0</v>
      </c>
      <c r="D62" s="152" t="str">
        <f t="shared" si="9"/>
        <v xml:space="preserve">0 </v>
      </c>
      <c r="E62" s="168">
        <f>E63</f>
        <v>1168</v>
      </c>
      <c r="F62" s="168">
        <f>F63</f>
        <v>442</v>
      </c>
      <c r="G62" s="152">
        <f t="shared" si="10"/>
        <v>37.842465753424662</v>
      </c>
      <c r="H62" s="168">
        <f>H63</f>
        <v>1168</v>
      </c>
      <c r="I62" s="168">
        <f>I63</f>
        <v>0</v>
      </c>
      <c r="J62" s="168">
        <f>J63</f>
        <v>442</v>
      </c>
      <c r="K62" s="152">
        <f t="shared" si="11"/>
        <v>37.842465753424662</v>
      </c>
      <c r="L62" s="104"/>
    </row>
    <row r="63" spans="1:12" s="10" customFormat="1" ht="44.25" customHeight="1">
      <c r="A63" s="169" t="s">
        <v>26</v>
      </c>
      <c r="B63" s="174"/>
      <c r="C63" s="174">
        <v>0</v>
      </c>
      <c r="D63" s="152" t="str">
        <f t="shared" si="9"/>
        <v xml:space="preserve">0 </v>
      </c>
      <c r="E63" s="174">
        <v>1168</v>
      </c>
      <c r="F63" s="176">
        <v>442</v>
      </c>
      <c r="G63" s="152">
        <f t="shared" si="10"/>
        <v>37.842465753424662</v>
      </c>
      <c r="H63" s="172">
        <v>1168</v>
      </c>
      <c r="I63" s="172"/>
      <c r="J63" s="155">
        <f>C63+F63-I63</f>
        <v>442</v>
      </c>
      <c r="K63" s="152">
        <f t="shared" si="11"/>
        <v>37.842465753424662</v>
      </c>
      <c r="L63" s="104"/>
    </row>
    <row r="64" spans="1:12" s="10" customFormat="1" ht="39" hidden="1" customHeight="1">
      <c r="A64" s="169" t="s">
        <v>41</v>
      </c>
      <c r="B64" s="174"/>
      <c r="C64" s="174"/>
      <c r="D64" s="152" t="str">
        <f t="shared" si="9"/>
        <v xml:space="preserve">0 </v>
      </c>
      <c r="E64" s="174"/>
      <c r="F64" s="172"/>
      <c r="G64" s="152" t="str">
        <f t="shared" si="10"/>
        <v xml:space="preserve">0 </v>
      </c>
      <c r="H64" s="172">
        <f>B64+E64</f>
        <v>0</v>
      </c>
      <c r="I64" s="172"/>
      <c r="J64" s="172">
        <f>C64+F64</f>
        <v>0</v>
      </c>
      <c r="K64" s="152" t="str">
        <f t="shared" si="11"/>
        <v xml:space="preserve">0 </v>
      </c>
      <c r="L64" s="104"/>
    </row>
    <row r="65" spans="1:12" s="10" customFormat="1" ht="45.75" customHeight="1">
      <c r="A65" s="167" t="s">
        <v>107</v>
      </c>
      <c r="B65" s="168">
        <f>B66+B67+B68+B69</f>
        <v>10218</v>
      </c>
      <c r="C65" s="168">
        <f>C66+C67+C68+C69</f>
        <v>3184</v>
      </c>
      <c r="D65" s="152">
        <f t="shared" si="9"/>
        <v>31.160696809551769</v>
      </c>
      <c r="E65" s="168">
        <f>E66+E67+E69+E68</f>
        <v>12218</v>
      </c>
      <c r="F65" s="168">
        <f>F66+F69+F67+F68</f>
        <v>5436</v>
      </c>
      <c r="G65" s="152">
        <f t="shared" si="10"/>
        <v>44.491733507939109</v>
      </c>
      <c r="H65" s="168">
        <f>H66+H67+H69+H68</f>
        <v>22064</v>
      </c>
      <c r="I65" s="168">
        <f>I66+I67+I69</f>
        <v>72</v>
      </c>
      <c r="J65" s="168">
        <f>J66+J67+J69+J68</f>
        <v>8548</v>
      </c>
      <c r="K65" s="152">
        <f t="shared" si="11"/>
        <v>38.741841914430744</v>
      </c>
      <c r="L65" s="104"/>
    </row>
    <row r="66" spans="1:12" s="10" customFormat="1" ht="23.25" customHeight="1">
      <c r="A66" s="169" t="s">
        <v>111</v>
      </c>
      <c r="B66" s="174">
        <v>1229</v>
      </c>
      <c r="C66" s="175">
        <v>625</v>
      </c>
      <c r="D66" s="152">
        <f t="shared" si="9"/>
        <v>50.854353132628148</v>
      </c>
      <c r="E66" s="174">
        <v>0</v>
      </c>
      <c r="F66" s="176">
        <v>0</v>
      </c>
      <c r="G66" s="152" t="str">
        <f t="shared" si="10"/>
        <v xml:space="preserve">0 </v>
      </c>
      <c r="H66" s="172">
        <f>B66+E66</f>
        <v>1229</v>
      </c>
      <c r="I66" s="172"/>
      <c r="J66" s="176">
        <f>C66+F66</f>
        <v>625</v>
      </c>
      <c r="K66" s="152">
        <f t="shared" si="11"/>
        <v>50.854353132628148</v>
      </c>
      <c r="L66" s="104"/>
    </row>
    <row r="67" spans="1:12" s="10" customFormat="1" ht="87" hidden="1" customHeight="1">
      <c r="A67" s="169" t="s">
        <v>69</v>
      </c>
      <c r="B67" s="174"/>
      <c r="C67" s="175">
        <v>0</v>
      </c>
      <c r="D67" s="152" t="str">
        <f t="shared" si="9"/>
        <v xml:space="preserve">0 </v>
      </c>
      <c r="E67" s="174">
        <v>0</v>
      </c>
      <c r="F67" s="176">
        <v>0</v>
      </c>
      <c r="G67" s="152" t="str">
        <f t="shared" si="10"/>
        <v xml:space="preserve">0 </v>
      </c>
      <c r="H67" s="172">
        <f>B67+E67</f>
        <v>0</v>
      </c>
      <c r="I67" s="172"/>
      <c r="J67" s="173">
        <f>C67+F67</f>
        <v>0</v>
      </c>
      <c r="K67" s="152" t="str">
        <f t="shared" si="11"/>
        <v xml:space="preserve">0 </v>
      </c>
      <c r="L67" s="104"/>
    </row>
    <row r="68" spans="1:12" s="10" customFormat="1" ht="72.599999999999994" customHeight="1">
      <c r="A68" s="169" t="s">
        <v>132</v>
      </c>
      <c r="B68" s="174">
        <v>5763</v>
      </c>
      <c r="C68" s="175">
        <v>2364</v>
      </c>
      <c r="D68" s="152">
        <f t="shared" si="9"/>
        <v>41.020301926080165</v>
      </c>
      <c r="E68" s="174">
        <v>7861</v>
      </c>
      <c r="F68" s="176">
        <v>5144</v>
      </c>
      <c r="G68" s="152">
        <f t="shared" si="10"/>
        <v>65.436967306958408</v>
      </c>
      <c r="H68" s="172">
        <v>13624</v>
      </c>
      <c r="I68" s="172"/>
      <c r="J68" s="173">
        <f>C68+F68-I68</f>
        <v>7508</v>
      </c>
      <c r="K68" s="152">
        <f t="shared" si="11"/>
        <v>55.108631826189082</v>
      </c>
      <c r="L68" s="104"/>
    </row>
    <row r="69" spans="1:12" s="10" customFormat="1" ht="64.5" customHeight="1">
      <c r="A69" s="169" t="s">
        <v>91</v>
      </c>
      <c r="B69" s="174">
        <v>3226</v>
      </c>
      <c r="C69" s="175">
        <v>195</v>
      </c>
      <c r="D69" s="152">
        <f t="shared" si="9"/>
        <v>6.0446373217606943</v>
      </c>
      <c r="E69" s="174">
        <v>4357</v>
      </c>
      <c r="F69" s="176">
        <v>292</v>
      </c>
      <c r="G69" s="152">
        <f t="shared" si="10"/>
        <v>6.701859077346799</v>
      </c>
      <c r="H69" s="172">
        <v>7211</v>
      </c>
      <c r="I69" s="172">
        <v>72</v>
      </c>
      <c r="J69" s="173">
        <f>C69+F69-I69</f>
        <v>415</v>
      </c>
      <c r="K69" s="152">
        <f t="shared" si="11"/>
        <v>5.7550963805297464</v>
      </c>
      <c r="L69" s="104"/>
    </row>
    <row r="70" spans="1:12" s="10" customFormat="1" ht="27.75" customHeight="1">
      <c r="A70" s="167" t="s">
        <v>48</v>
      </c>
      <c r="B70" s="168">
        <f>B71+B73+B75+B76+B77+B72+B74</f>
        <v>439480</v>
      </c>
      <c r="C70" s="168">
        <f>C71+C73+C75+C76+C77+C72+C74</f>
        <v>187244</v>
      </c>
      <c r="D70" s="152">
        <f t="shared" si="9"/>
        <v>42.605806862655868</v>
      </c>
      <c r="E70" s="168">
        <f>E71+E73+E75+E76+E77+E72+E74</f>
        <v>31771</v>
      </c>
      <c r="F70" s="168">
        <f>F71+F73+F75+F76+F77+F72+F74</f>
        <v>13367</v>
      </c>
      <c r="G70" s="152">
        <f t="shared" si="10"/>
        <v>42.072959617261027</v>
      </c>
      <c r="H70" s="168">
        <f>H71+H73+H75+H76+H77+H72+H74</f>
        <v>458293</v>
      </c>
      <c r="I70" s="168">
        <f>I71+I73+I75+I76+I77+I72+I74</f>
        <v>7709</v>
      </c>
      <c r="J70" s="168">
        <f>J71+J73+J75+J76+J77+J72+J74</f>
        <v>192902</v>
      </c>
      <c r="K70" s="152">
        <f t="shared" si="11"/>
        <v>42.091413135264993</v>
      </c>
      <c r="L70" s="104"/>
    </row>
    <row r="71" spans="1:12" s="10" customFormat="1" ht="34.5" customHeight="1">
      <c r="A71" s="169" t="s">
        <v>76</v>
      </c>
      <c r="B71" s="174">
        <v>581</v>
      </c>
      <c r="C71" s="175">
        <v>198</v>
      </c>
      <c r="D71" s="152">
        <f t="shared" si="9"/>
        <v>34.079173838209982</v>
      </c>
      <c r="E71" s="174">
        <v>0</v>
      </c>
      <c r="F71" s="176">
        <v>0</v>
      </c>
      <c r="G71" s="152" t="str">
        <f t="shared" si="10"/>
        <v xml:space="preserve">0 </v>
      </c>
      <c r="H71" s="172">
        <v>581</v>
      </c>
      <c r="I71" s="172"/>
      <c r="J71" s="176">
        <f>C71+F71</f>
        <v>198</v>
      </c>
      <c r="K71" s="152">
        <f t="shared" si="11"/>
        <v>34.079173838209982</v>
      </c>
      <c r="L71" s="104"/>
    </row>
    <row r="72" spans="1:12" s="10" customFormat="1" ht="41.25" customHeight="1">
      <c r="A72" s="169" t="s">
        <v>28</v>
      </c>
      <c r="B72" s="174">
        <v>9450</v>
      </c>
      <c r="C72" s="175">
        <v>3670</v>
      </c>
      <c r="D72" s="152">
        <f t="shared" si="9"/>
        <v>38.835978835978835</v>
      </c>
      <c r="E72" s="174">
        <v>405</v>
      </c>
      <c r="F72" s="176">
        <v>0</v>
      </c>
      <c r="G72" s="152">
        <f t="shared" si="10"/>
        <v>0</v>
      </c>
      <c r="H72" s="172">
        <v>9450</v>
      </c>
      <c r="I72" s="172"/>
      <c r="J72" s="176">
        <f>C72+F72</f>
        <v>3670</v>
      </c>
      <c r="K72" s="152">
        <f t="shared" si="11"/>
        <v>38.835978835978835</v>
      </c>
      <c r="L72" s="104"/>
    </row>
    <row r="73" spans="1:12" s="10" customFormat="1" ht="39" hidden="1" customHeight="1">
      <c r="A73" s="169" t="s">
        <v>70</v>
      </c>
      <c r="B73" s="174">
        <v>0</v>
      </c>
      <c r="C73" s="175">
        <v>0</v>
      </c>
      <c r="D73" s="152" t="str">
        <f t="shared" si="9"/>
        <v xml:space="preserve">0 </v>
      </c>
      <c r="E73" s="174">
        <v>0</v>
      </c>
      <c r="F73" s="176">
        <v>0</v>
      </c>
      <c r="G73" s="152" t="str">
        <f t="shared" si="10"/>
        <v xml:space="preserve">0 </v>
      </c>
      <c r="H73" s="172">
        <f>B73+E73</f>
        <v>0</v>
      </c>
      <c r="I73" s="172"/>
      <c r="J73" s="176">
        <f>C73+F73</f>
        <v>0</v>
      </c>
      <c r="K73" s="152" t="str">
        <f t="shared" si="11"/>
        <v xml:space="preserve">0 </v>
      </c>
      <c r="L73" s="104"/>
    </row>
    <row r="74" spans="1:12" s="10" customFormat="1" ht="39" hidden="1" customHeight="1">
      <c r="A74" s="169" t="s">
        <v>83</v>
      </c>
      <c r="B74" s="174">
        <v>0</v>
      </c>
      <c r="C74" s="175">
        <v>0</v>
      </c>
      <c r="D74" s="152" t="str">
        <f t="shared" si="9"/>
        <v xml:space="preserve">0 </v>
      </c>
      <c r="E74" s="174">
        <v>0</v>
      </c>
      <c r="F74" s="176">
        <v>0</v>
      </c>
      <c r="G74" s="152" t="str">
        <f t="shared" si="10"/>
        <v xml:space="preserve">0 </v>
      </c>
      <c r="H74" s="172">
        <f>B74+E74</f>
        <v>0</v>
      </c>
      <c r="I74" s="172"/>
      <c r="J74" s="176">
        <f>C74+F74</f>
        <v>0</v>
      </c>
      <c r="K74" s="152" t="str">
        <f t="shared" si="11"/>
        <v xml:space="preserve">0 </v>
      </c>
      <c r="L74" s="104"/>
    </row>
    <row r="75" spans="1:12" s="10" customFormat="1" ht="26.25" customHeight="1">
      <c r="A75" s="169" t="s">
        <v>27</v>
      </c>
      <c r="B75" s="174">
        <v>9704</v>
      </c>
      <c r="C75" s="175">
        <v>5595</v>
      </c>
      <c r="D75" s="152">
        <f t="shared" si="9"/>
        <v>57.656636438582034</v>
      </c>
      <c r="E75" s="174">
        <v>0</v>
      </c>
      <c r="F75" s="176">
        <v>0</v>
      </c>
      <c r="G75" s="152" t="str">
        <f t="shared" si="10"/>
        <v xml:space="preserve">0 </v>
      </c>
      <c r="H75" s="172">
        <v>9704</v>
      </c>
      <c r="I75" s="172"/>
      <c r="J75" s="176">
        <f>C75+F75</f>
        <v>5595</v>
      </c>
      <c r="K75" s="152">
        <f t="shared" si="11"/>
        <v>57.656636438582034</v>
      </c>
      <c r="L75" s="104"/>
    </row>
    <row r="76" spans="1:12" s="10" customFormat="1" ht="24.75" customHeight="1">
      <c r="A76" s="169" t="s">
        <v>45</v>
      </c>
      <c r="B76" s="174">
        <v>357760</v>
      </c>
      <c r="C76" s="175">
        <v>151936</v>
      </c>
      <c r="D76" s="152">
        <f t="shared" si="9"/>
        <v>42.46869409660107</v>
      </c>
      <c r="E76" s="174">
        <v>15883</v>
      </c>
      <c r="F76" s="176">
        <v>6968</v>
      </c>
      <c r="G76" s="152">
        <f t="shared" si="10"/>
        <v>43.870805263489267</v>
      </c>
      <c r="H76" s="172">
        <v>361090</v>
      </c>
      <c r="I76" s="172">
        <v>7709</v>
      </c>
      <c r="J76" s="176">
        <f>C76+F76-I76</f>
        <v>151195</v>
      </c>
      <c r="K76" s="152">
        <f t="shared" si="11"/>
        <v>41.871832507131188</v>
      </c>
      <c r="L76" s="104"/>
    </row>
    <row r="77" spans="1:12" s="10" customFormat="1" ht="42.75" customHeight="1">
      <c r="A77" s="169" t="s">
        <v>34</v>
      </c>
      <c r="B77" s="174">
        <v>61985</v>
      </c>
      <c r="C77" s="175">
        <v>25845</v>
      </c>
      <c r="D77" s="152">
        <f t="shared" si="9"/>
        <v>41.695571509236103</v>
      </c>
      <c r="E77" s="174">
        <v>15483</v>
      </c>
      <c r="F77" s="176">
        <v>6399</v>
      </c>
      <c r="G77" s="152">
        <f t="shared" si="10"/>
        <v>41.329199767486926</v>
      </c>
      <c r="H77" s="172">
        <v>77468</v>
      </c>
      <c r="I77" s="172"/>
      <c r="J77" s="176">
        <f>C77+F77</f>
        <v>32244</v>
      </c>
      <c r="K77" s="152">
        <f t="shared" si="11"/>
        <v>41.622347291784997</v>
      </c>
      <c r="L77" s="104"/>
    </row>
    <row r="78" spans="1:12" s="10" customFormat="1" ht="42.75" customHeight="1">
      <c r="A78" s="167" t="s">
        <v>105</v>
      </c>
      <c r="B78" s="168">
        <f>B79+B80+B82+B83+B81</f>
        <v>90520</v>
      </c>
      <c r="C78" s="168">
        <f>C79+C80+C82+C83+C81</f>
        <v>45785</v>
      </c>
      <c r="D78" s="152">
        <f t="shared" si="9"/>
        <v>50.579982324348208</v>
      </c>
      <c r="E78" s="168">
        <f>E79+E80+E82+E83+E81</f>
        <v>86397</v>
      </c>
      <c r="F78" s="168">
        <f>F79+F80+F82+F83</f>
        <v>42725</v>
      </c>
      <c r="G78" s="152">
        <f t="shared" si="10"/>
        <v>49.451948563028807</v>
      </c>
      <c r="H78" s="168">
        <f>H79+H80+H82+H83+H81</f>
        <v>114900</v>
      </c>
      <c r="I78" s="168">
        <f>I79+I80+I82+I83+I81</f>
        <v>32038</v>
      </c>
      <c r="J78" s="168">
        <f>J79+J80+J82+J83+J81</f>
        <v>56472</v>
      </c>
      <c r="K78" s="152">
        <f t="shared" si="11"/>
        <v>49.148825065274146</v>
      </c>
      <c r="L78" s="104"/>
    </row>
    <row r="79" spans="1:12" s="10" customFormat="1" ht="30" customHeight="1">
      <c r="A79" s="169" t="s">
        <v>80</v>
      </c>
      <c r="B79" s="174">
        <v>290</v>
      </c>
      <c r="C79" s="175">
        <v>136</v>
      </c>
      <c r="D79" s="152">
        <f t="shared" si="9"/>
        <v>46.896551724137929</v>
      </c>
      <c r="E79" s="174">
        <v>0</v>
      </c>
      <c r="F79" s="176">
        <v>0</v>
      </c>
      <c r="G79" s="152" t="str">
        <f t="shared" si="10"/>
        <v xml:space="preserve">0 </v>
      </c>
      <c r="H79" s="172">
        <v>290</v>
      </c>
      <c r="I79" s="172"/>
      <c r="J79" s="173">
        <f>C79+F79</f>
        <v>136</v>
      </c>
      <c r="K79" s="152">
        <f t="shared" si="11"/>
        <v>46.896551724137929</v>
      </c>
      <c r="L79" s="104"/>
    </row>
    <row r="80" spans="1:12" s="10" customFormat="1" ht="39" hidden="1" customHeight="1">
      <c r="A80" s="169" t="s">
        <v>30</v>
      </c>
      <c r="B80" s="174"/>
      <c r="C80" s="175"/>
      <c r="D80" s="152" t="str">
        <f t="shared" si="9"/>
        <v xml:space="preserve">0 </v>
      </c>
      <c r="E80" s="174">
        <v>0</v>
      </c>
      <c r="F80" s="176">
        <v>0</v>
      </c>
      <c r="G80" s="152" t="str">
        <f t="shared" si="10"/>
        <v xml:space="preserve">0 </v>
      </c>
      <c r="H80" s="172">
        <f>B80+E80</f>
        <v>0</v>
      </c>
      <c r="I80" s="172"/>
      <c r="J80" s="173">
        <f>C80+F80</f>
        <v>0</v>
      </c>
      <c r="K80" s="152" t="str">
        <f t="shared" si="11"/>
        <v xml:space="preserve">0 </v>
      </c>
      <c r="L80" s="104"/>
    </row>
    <row r="81" spans="1:12" s="10" customFormat="1" ht="29.25" customHeight="1">
      <c r="A81" s="169" t="s">
        <v>30</v>
      </c>
      <c r="B81" s="174">
        <v>75</v>
      </c>
      <c r="C81" s="175">
        <v>75</v>
      </c>
      <c r="D81" s="152">
        <f t="shared" si="9"/>
        <v>100</v>
      </c>
      <c r="E81" s="174">
        <v>0</v>
      </c>
      <c r="F81" s="176">
        <v>0</v>
      </c>
      <c r="G81" s="152" t="str">
        <f t="shared" si="10"/>
        <v xml:space="preserve">0 </v>
      </c>
      <c r="H81" s="172">
        <v>75</v>
      </c>
      <c r="I81" s="172"/>
      <c r="J81" s="173">
        <f>C81+F81</f>
        <v>75</v>
      </c>
      <c r="K81" s="152">
        <f t="shared" si="11"/>
        <v>100</v>
      </c>
      <c r="L81" s="104"/>
    </row>
    <row r="82" spans="1:12" s="10" customFormat="1" ht="27" customHeight="1">
      <c r="A82" s="169" t="s">
        <v>71</v>
      </c>
      <c r="B82" s="174">
        <v>90155</v>
      </c>
      <c r="C82" s="175">
        <v>45574</v>
      </c>
      <c r="D82" s="152">
        <f t="shared" si="9"/>
        <v>50.550718207531474</v>
      </c>
      <c r="E82" s="174">
        <v>86397</v>
      </c>
      <c r="F82" s="176">
        <v>42725</v>
      </c>
      <c r="G82" s="152">
        <f t="shared" si="10"/>
        <v>49.451948563028807</v>
      </c>
      <c r="H82" s="172">
        <v>114535</v>
      </c>
      <c r="I82" s="172">
        <v>32038</v>
      </c>
      <c r="J82" s="173">
        <f>C82+F82-I82</f>
        <v>56261</v>
      </c>
      <c r="K82" s="152">
        <f t="shared" si="11"/>
        <v>49.121229318548913</v>
      </c>
      <c r="L82" s="104"/>
    </row>
    <row r="83" spans="1:12" s="10" customFormat="1" ht="39" hidden="1" customHeight="1">
      <c r="A83" s="169" t="s">
        <v>72</v>
      </c>
      <c r="B83" s="174">
        <v>0</v>
      </c>
      <c r="C83" s="174">
        <v>0</v>
      </c>
      <c r="D83" s="152" t="str">
        <f t="shared" si="9"/>
        <v xml:space="preserve">0 </v>
      </c>
      <c r="E83" s="174">
        <v>0</v>
      </c>
      <c r="F83" s="172">
        <v>0</v>
      </c>
      <c r="G83" s="152" t="str">
        <f t="shared" si="10"/>
        <v xml:space="preserve">0 </v>
      </c>
      <c r="H83" s="172">
        <f>B83+E83</f>
        <v>0</v>
      </c>
      <c r="I83" s="172"/>
      <c r="J83" s="172">
        <f>C83+F83</f>
        <v>0</v>
      </c>
      <c r="K83" s="152" t="str">
        <f t="shared" si="11"/>
        <v xml:space="preserve">0 </v>
      </c>
      <c r="L83" s="104"/>
    </row>
    <row r="84" spans="1:12" s="10" customFormat="1" ht="25.5" customHeight="1">
      <c r="A84" s="167" t="s">
        <v>106</v>
      </c>
      <c r="B84" s="168">
        <f>B86+B85</f>
        <v>263</v>
      </c>
      <c r="C84" s="168">
        <f>C86</f>
        <v>0</v>
      </c>
      <c r="D84" s="152">
        <f t="shared" si="9"/>
        <v>0</v>
      </c>
      <c r="E84" s="168">
        <f>E86</f>
        <v>0</v>
      </c>
      <c r="F84" s="168">
        <f>F86</f>
        <v>0</v>
      </c>
      <c r="G84" s="152" t="str">
        <f t="shared" si="10"/>
        <v xml:space="preserve">0 </v>
      </c>
      <c r="H84" s="168">
        <f>H86+H85</f>
        <v>263</v>
      </c>
      <c r="I84" s="168">
        <f>I86</f>
        <v>0</v>
      </c>
      <c r="J84" s="168">
        <f>J86</f>
        <v>0</v>
      </c>
      <c r="K84" s="152">
        <f t="shared" si="11"/>
        <v>0</v>
      </c>
      <c r="L84" s="104"/>
    </row>
    <row r="85" spans="1:12" s="10" customFormat="1" ht="24" hidden="1" customHeight="1">
      <c r="A85" s="169" t="s">
        <v>93</v>
      </c>
      <c r="B85" s="170"/>
      <c r="C85" s="168">
        <v>0</v>
      </c>
      <c r="D85" s="152">
        <v>0</v>
      </c>
      <c r="E85" s="168">
        <v>0</v>
      </c>
      <c r="F85" s="168">
        <v>0</v>
      </c>
      <c r="G85" s="152">
        <v>0</v>
      </c>
      <c r="H85" s="168"/>
      <c r="I85" s="168"/>
      <c r="J85" s="168">
        <v>0</v>
      </c>
      <c r="K85" s="152"/>
      <c r="L85" s="104"/>
    </row>
    <row r="86" spans="1:12" s="10" customFormat="1" ht="42" customHeight="1">
      <c r="A86" s="169" t="s">
        <v>112</v>
      </c>
      <c r="B86" s="174">
        <v>263</v>
      </c>
      <c r="C86" s="174">
        <v>0</v>
      </c>
      <c r="D86" s="152">
        <f t="shared" ref="D86:D131" si="12">IF(B86=0,  "0 ", C86/B86*100)</f>
        <v>0</v>
      </c>
      <c r="E86" s="174">
        <v>0</v>
      </c>
      <c r="F86" s="172">
        <v>0</v>
      </c>
      <c r="G86" s="152" t="str">
        <f t="shared" ref="G86:G124" si="13">IF(E86=0,  "0 ", F86/E86*100)</f>
        <v xml:space="preserve">0 </v>
      </c>
      <c r="H86" s="172">
        <f>B86+E86</f>
        <v>263</v>
      </c>
      <c r="I86" s="172"/>
      <c r="J86" s="155">
        <f>C86+F86</f>
        <v>0</v>
      </c>
      <c r="K86" s="152">
        <f t="shared" ref="K86:K131" si="14">IF(H86=0,  "0 ", J86/H86*100)</f>
        <v>0</v>
      </c>
      <c r="L86" s="104"/>
    </row>
    <row r="87" spans="1:12" s="10" customFormat="1" ht="24.75" customHeight="1">
      <c r="A87" s="167" t="s">
        <v>49</v>
      </c>
      <c r="B87" s="177">
        <f>B88+B89+B92+B94+B95+B91</f>
        <v>640058</v>
      </c>
      <c r="C87" s="177">
        <f>C88+C89+C92+C94+C95+C91</f>
        <v>349375</v>
      </c>
      <c r="D87" s="152">
        <f t="shared" si="12"/>
        <v>54.58489699370994</v>
      </c>
      <c r="E87" s="168">
        <f>E88+E89+E92+E94+E95</f>
        <v>285</v>
      </c>
      <c r="F87" s="168">
        <f>F88+F89+F92+F94+F95</f>
        <v>24</v>
      </c>
      <c r="G87" s="152">
        <f t="shared" si="13"/>
        <v>8.4210526315789469</v>
      </c>
      <c r="H87" s="168">
        <f>H88+H89+H92+H94+H95+H91</f>
        <v>640343</v>
      </c>
      <c r="I87" s="168">
        <f>I88+I89+I92+I94+I95+I91</f>
        <v>0</v>
      </c>
      <c r="J87" s="168">
        <f>J88+J89+J92+J94+J95+J91</f>
        <v>349399</v>
      </c>
      <c r="K87" s="152">
        <f t="shared" si="14"/>
        <v>54.564350668313701</v>
      </c>
      <c r="L87" s="104"/>
    </row>
    <row r="88" spans="1:12" s="10" customFormat="1" ht="24.75" customHeight="1">
      <c r="A88" s="169" t="s">
        <v>9</v>
      </c>
      <c r="B88" s="174">
        <v>181183</v>
      </c>
      <c r="C88" s="175">
        <v>87743</v>
      </c>
      <c r="D88" s="152">
        <f t="shared" si="12"/>
        <v>48.427832633304455</v>
      </c>
      <c r="E88" s="174">
        <v>0</v>
      </c>
      <c r="F88" s="176">
        <v>0</v>
      </c>
      <c r="G88" s="152" t="str">
        <f t="shared" si="13"/>
        <v xml:space="preserve">0 </v>
      </c>
      <c r="H88" s="174">
        <v>181183</v>
      </c>
      <c r="I88" s="172"/>
      <c r="J88" s="173">
        <f>C88+F88</f>
        <v>87743</v>
      </c>
      <c r="K88" s="152">
        <f t="shared" si="14"/>
        <v>48.427832633304455</v>
      </c>
      <c r="L88" s="104"/>
    </row>
    <row r="89" spans="1:12" s="10" customFormat="1" ht="32.450000000000003" customHeight="1">
      <c r="A89" s="169" t="s">
        <v>10</v>
      </c>
      <c r="B89" s="174">
        <v>388503</v>
      </c>
      <c r="C89" s="175">
        <v>232518</v>
      </c>
      <c r="D89" s="152">
        <f t="shared" si="12"/>
        <v>59.849730890108951</v>
      </c>
      <c r="E89" s="174">
        <v>0</v>
      </c>
      <c r="F89" s="176">
        <v>0</v>
      </c>
      <c r="G89" s="152" t="str">
        <f t="shared" si="13"/>
        <v xml:space="preserve">0 </v>
      </c>
      <c r="H89" s="174">
        <v>388503</v>
      </c>
      <c r="I89" s="172"/>
      <c r="J89" s="173">
        <f>C89+F89</f>
        <v>232518</v>
      </c>
      <c r="K89" s="152">
        <f t="shared" si="14"/>
        <v>59.849730890108951</v>
      </c>
      <c r="L89" s="104"/>
    </row>
    <row r="90" spans="1:12" s="10" customFormat="1" ht="32.450000000000003" hidden="1" customHeight="1">
      <c r="A90" s="169" t="s">
        <v>21</v>
      </c>
      <c r="B90" s="174"/>
      <c r="C90" s="175"/>
      <c r="D90" s="152" t="str">
        <f t="shared" si="12"/>
        <v xml:space="preserve">0 </v>
      </c>
      <c r="E90" s="174"/>
      <c r="F90" s="176"/>
      <c r="G90" s="152" t="str">
        <f t="shared" si="13"/>
        <v xml:space="preserve">0 </v>
      </c>
      <c r="H90" s="174">
        <f>B90+E90</f>
        <v>0</v>
      </c>
      <c r="I90" s="172"/>
      <c r="J90" s="173">
        <f>C90+F90</f>
        <v>0</v>
      </c>
      <c r="K90" s="152" t="str">
        <f t="shared" si="14"/>
        <v xml:space="preserve">0 </v>
      </c>
      <c r="L90" s="104"/>
    </row>
    <row r="91" spans="1:12" s="10" customFormat="1" ht="32.450000000000003" customHeight="1">
      <c r="A91" s="169" t="s">
        <v>113</v>
      </c>
      <c r="B91" s="174">
        <v>37010</v>
      </c>
      <c r="C91" s="175">
        <v>15765</v>
      </c>
      <c r="D91" s="152">
        <f t="shared" si="12"/>
        <v>42.596595514725749</v>
      </c>
      <c r="E91" s="174">
        <v>0</v>
      </c>
      <c r="F91" s="176">
        <v>0</v>
      </c>
      <c r="G91" s="152" t="str">
        <f t="shared" si="13"/>
        <v xml:space="preserve">0 </v>
      </c>
      <c r="H91" s="174">
        <v>37010</v>
      </c>
      <c r="I91" s="172"/>
      <c r="J91" s="173">
        <f>C91+F91</f>
        <v>15765</v>
      </c>
      <c r="K91" s="152">
        <f t="shared" si="14"/>
        <v>42.596595514725749</v>
      </c>
      <c r="L91" s="104"/>
    </row>
    <row r="92" spans="1:12" s="10" customFormat="1" ht="60.75" customHeight="1">
      <c r="A92" s="169" t="s">
        <v>96</v>
      </c>
      <c r="B92" s="174">
        <v>946</v>
      </c>
      <c r="C92" s="175">
        <v>109</v>
      </c>
      <c r="D92" s="152">
        <f t="shared" si="12"/>
        <v>11.522198731501057</v>
      </c>
      <c r="E92" s="174">
        <v>144</v>
      </c>
      <c r="F92" s="176">
        <v>4</v>
      </c>
      <c r="G92" s="152">
        <f t="shared" si="13"/>
        <v>2.7777777777777777</v>
      </c>
      <c r="H92" s="174">
        <v>1090</v>
      </c>
      <c r="I92" s="172"/>
      <c r="J92" s="173">
        <f>C92+F92-I92</f>
        <v>113</v>
      </c>
      <c r="K92" s="152">
        <f t="shared" si="14"/>
        <v>10.366972477064222</v>
      </c>
      <c r="L92" s="104"/>
    </row>
    <row r="93" spans="1:12" s="10" customFormat="1" ht="6" hidden="1" customHeight="1">
      <c r="A93" s="169" t="s">
        <v>39</v>
      </c>
      <c r="B93" s="174">
        <v>0</v>
      </c>
      <c r="C93" s="175"/>
      <c r="D93" s="152" t="str">
        <f t="shared" si="12"/>
        <v xml:space="preserve">0 </v>
      </c>
      <c r="E93" s="174"/>
      <c r="F93" s="176"/>
      <c r="G93" s="152" t="str">
        <f t="shared" si="13"/>
        <v xml:space="preserve">0 </v>
      </c>
      <c r="H93" s="174">
        <f>B93+E93</f>
        <v>0</v>
      </c>
      <c r="I93" s="172"/>
      <c r="J93" s="173">
        <f>C93+F93</f>
        <v>0</v>
      </c>
      <c r="K93" s="152" t="str">
        <f t="shared" si="14"/>
        <v xml:space="preserve">0 </v>
      </c>
      <c r="L93" s="104"/>
    </row>
    <row r="94" spans="1:12" s="10" customFormat="1" ht="45" customHeight="1">
      <c r="A94" s="169" t="s">
        <v>20</v>
      </c>
      <c r="B94" s="174">
        <v>2188</v>
      </c>
      <c r="C94" s="175">
        <v>244</v>
      </c>
      <c r="D94" s="152">
        <f t="shared" si="12"/>
        <v>11.151736745886655</v>
      </c>
      <c r="E94" s="174">
        <v>141</v>
      </c>
      <c r="F94" s="176">
        <v>20</v>
      </c>
      <c r="G94" s="152">
        <f t="shared" si="13"/>
        <v>14.184397163120568</v>
      </c>
      <c r="H94" s="174">
        <v>2329</v>
      </c>
      <c r="I94" s="172"/>
      <c r="J94" s="173">
        <f>C94+F94-I94</f>
        <v>264</v>
      </c>
      <c r="K94" s="152">
        <f t="shared" si="14"/>
        <v>11.335337054529841</v>
      </c>
      <c r="L94" s="104"/>
    </row>
    <row r="95" spans="1:12" s="10" customFormat="1" ht="42" customHeight="1">
      <c r="A95" s="169" t="s">
        <v>29</v>
      </c>
      <c r="B95" s="174">
        <v>30228</v>
      </c>
      <c r="C95" s="175">
        <v>12996</v>
      </c>
      <c r="D95" s="152">
        <f t="shared" si="12"/>
        <v>42.993251290194522</v>
      </c>
      <c r="E95" s="174">
        <v>0</v>
      </c>
      <c r="F95" s="176">
        <v>0</v>
      </c>
      <c r="G95" s="152" t="str">
        <f t="shared" si="13"/>
        <v xml:space="preserve">0 </v>
      </c>
      <c r="H95" s="174">
        <v>30228</v>
      </c>
      <c r="I95" s="172"/>
      <c r="J95" s="173">
        <f>C95+F95</f>
        <v>12996</v>
      </c>
      <c r="K95" s="152">
        <f t="shared" si="14"/>
        <v>42.993251290194522</v>
      </c>
      <c r="L95" s="104"/>
    </row>
    <row r="96" spans="1:12" s="10" customFormat="1" ht="42" customHeight="1">
      <c r="A96" s="167" t="s">
        <v>97</v>
      </c>
      <c r="B96" s="168">
        <f>B97+B98+B99</f>
        <v>122825</v>
      </c>
      <c r="C96" s="168">
        <f>C97+C98+C99</f>
        <v>53986</v>
      </c>
      <c r="D96" s="152">
        <f t="shared" si="12"/>
        <v>43.953592509668226</v>
      </c>
      <c r="E96" s="168">
        <f>E97+E98+E99</f>
        <v>0</v>
      </c>
      <c r="F96" s="168">
        <f>F97+F98+F99</f>
        <v>0</v>
      </c>
      <c r="G96" s="152" t="str">
        <f t="shared" si="13"/>
        <v xml:space="preserve">0 </v>
      </c>
      <c r="H96" s="168">
        <f>H97+H98+H99</f>
        <v>122825</v>
      </c>
      <c r="I96" s="168">
        <f>I97+I98+I99</f>
        <v>0</v>
      </c>
      <c r="J96" s="168">
        <f>J97+J98+J99</f>
        <v>53986</v>
      </c>
      <c r="K96" s="152">
        <f t="shared" si="14"/>
        <v>43.953592509668226</v>
      </c>
      <c r="L96" s="104"/>
    </row>
    <row r="97" spans="1:14" s="10" customFormat="1" ht="24.75" customHeight="1">
      <c r="A97" s="169" t="s">
        <v>11</v>
      </c>
      <c r="B97" s="174">
        <v>92579</v>
      </c>
      <c r="C97" s="175">
        <v>41598</v>
      </c>
      <c r="D97" s="152">
        <f t="shared" si="12"/>
        <v>44.932436081616785</v>
      </c>
      <c r="E97" s="174">
        <v>0</v>
      </c>
      <c r="F97" s="176">
        <v>0</v>
      </c>
      <c r="G97" s="152" t="str">
        <f t="shared" si="13"/>
        <v xml:space="preserve">0 </v>
      </c>
      <c r="H97" s="172">
        <v>92579</v>
      </c>
      <c r="I97" s="172"/>
      <c r="J97" s="173">
        <f>C97+F97-I97</f>
        <v>41598</v>
      </c>
      <c r="K97" s="152">
        <f t="shared" si="14"/>
        <v>44.932436081616785</v>
      </c>
      <c r="L97" s="104"/>
    </row>
    <row r="98" spans="1:14" s="10" customFormat="1" ht="39" hidden="1" customHeight="1">
      <c r="A98" s="169" t="s">
        <v>12</v>
      </c>
      <c r="B98" s="174"/>
      <c r="C98" s="175">
        <v>0</v>
      </c>
      <c r="D98" s="152" t="str">
        <f t="shared" si="12"/>
        <v xml:space="preserve">0 </v>
      </c>
      <c r="E98" s="174">
        <v>0</v>
      </c>
      <c r="F98" s="176">
        <v>0</v>
      </c>
      <c r="G98" s="152" t="str">
        <f t="shared" si="13"/>
        <v xml:space="preserve">0 </v>
      </c>
      <c r="H98" s="172">
        <f>B98+E98</f>
        <v>0</v>
      </c>
      <c r="I98" s="172"/>
      <c r="J98" s="173">
        <f>C98+F98</f>
        <v>0</v>
      </c>
      <c r="K98" s="152" t="str">
        <f t="shared" si="14"/>
        <v xml:space="preserve">0 </v>
      </c>
      <c r="L98" s="104"/>
    </row>
    <row r="99" spans="1:14" s="10" customFormat="1" ht="52.5" customHeight="1">
      <c r="A99" s="169" t="s">
        <v>73</v>
      </c>
      <c r="B99" s="174">
        <v>30246</v>
      </c>
      <c r="C99" s="175">
        <v>12388</v>
      </c>
      <c r="D99" s="152">
        <f t="shared" si="12"/>
        <v>40.957481981088407</v>
      </c>
      <c r="E99" s="174">
        <v>0</v>
      </c>
      <c r="F99" s="176">
        <v>0</v>
      </c>
      <c r="G99" s="152" t="str">
        <f t="shared" si="13"/>
        <v xml:space="preserve">0 </v>
      </c>
      <c r="H99" s="172">
        <v>30246</v>
      </c>
      <c r="I99" s="172"/>
      <c r="J99" s="173">
        <f>C99+F99</f>
        <v>12388</v>
      </c>
      <c r="K99" s="152">
        <f t="shared" si="14"/>
        <v>40.957481981088407</v>
      </c>
      <c r="L99" s="104"/>
    </row>
    <row r="100" spans="1:14" s="10" customFormat="1" ht="25.5" hidden="1" customHeight="1">
      <c r="A100" s="167" t="s">
        <v>84</v>
      </c>
      <c r="B100" s="168">
        <f>B101+B102+B103+B104</f>
        <v>0</v>
      </c>
      <c r="C100" s="178">
        <f>C101+C102+C103+C104</f>
        <v>0</v>
      </c>
      <c r="D100" s="152" t="str">
        <f t="shared" si="12"/>
        <v xml:space="preserve">0 </v>
      </c>
      <c r="E100" s="168">
        <f>E101+E102+E103+E104</f>
        <v>0</v>
      </c>
      <c r="F100" s="168">
        <f>F101+F102+F103+F104</f>
        <v>0</v>
      </c>
      <c r="G100" s="152" t="str">
        <f t="shared" si="13"/>
        <v xml:space="preserve">0 </v>
      </c>
      <c r="H100" s="168">
        <f>H101+H102+H103+H104</f>
        <v>0</v>
      </c>
      <c r="I100" s="168"/>
      <c r="J100" s="168">
        <f>J101+J102+J103+J104</f>
        <v>0</v>
      </c>
      <c r="K100" s="152" t="str">
        <f t="shared" si="14"/>
        <v xml:space="preserve">0 </v>
      </c>
      <c r="L100" s="104"/>
    </row>
    <row r="101" spans="1:14" s="10" customFormat="1" ht="28.5" hidden="1" customHeight="1">
      <c r="A101" s="169" t="s">
        <v>7</v>
      </c>
      <c r="B101" s="174"/>
      <c r="C101" s="175">
        <v>0</v>
      </c>
      <c r="D101" s="152" t="str">
        <f t="shared" si="12"/>
        <v xml:space="preserve">0 </v>
      </c>
      <c r="E101" s="174">
        <v>0</v>
      </c>
      <c r="F101" s="172">
        <v>0</v>
      </c>
      <c r="G101" s="152" t="str">
        <f t="shared" si="13"/>
        <v xml:space="preserve">0 </v>
      </c>
      <c r="H101" s="172">
        <f>B101+E101</f>
        <v>0</v>
      </c>
      <c r="I101" s="172"/>
      <c r="J101" s="172">
        <f>C101+F101</f>
        <v>0</v>
      </c>
      <c r="K101" s="152" t="str">
        <f t="shared" si="14"/>
        <v xml:space="preserve">0 </v>
      </c>
      <c r="L101" s="104"/>
    </row>
    <row r="102" spans="1:14" s="10" customFormat="1" ht="36" hidden="1" customHeight="1">
      <c r="A102" s="169" t="s">
        <v>25</v>
      </c>
      <c r="B102" s="174">
        <v>0</v>
      </c>
      <c r="C102" s="175">
        <v>0</v>
      </c>
      <c r="D102" s="152" t="str">
        <f t="shared" si="12"/>
        <v xml:space="preserve">0 </v>
      </c>
      <c r="E102" s="174">
        <v>0</v>
      </c>
      <c r="F102" s="172">
        <v>0</v>
      </c>
      <c r="G102" s="152" t="str">
        <f t="shared" si="13"/>
        <v xml:space="preserve">0 </v>
      </c>
      <c r="H102" s="172">
        <f>B102+E102</f>
        <v>0</v>
      </c>
      <c r="I102" s="172"/>
      <c r="J102" s="172">
        <f>C102+F102</f>
        <v>0</v>
      </c>
      <c r="K102" s="152" t="str">
        <f t="shared" si="14"/>
        <v xml:space="preserve">0 </v>
      </c>
      <c r="L102" s="104"/>
    </row>
    <row r="103" spans="1:14" s="10" customFormat="1" ht="44.25" hidden="1" customHeight="1">
      <c r="A103" s="169" t="s">
        <v>44</v>
      </c>
      <c r="B103" s="174"/>
      <c r="C103" s="175">
        <v>0</v>
      </c>
      <c r="D103" s="152" t="str">
        <f t="shared" si="12"/>
        <v xml:space="preserve">0 </v>
      </c>
      <c r="E103" s="174">
        <v>0</v>
      </c>
      <c r="F103" s="172">
        <v>0</v>
      </c>
      <c r="G103" s="152" t="str">
        <f t="shared" si="13"/>
        <v xml:space="preserve">0 </v>
      </c>
      <c r="H103" s="172">
        <f>B103+E103</f>
        <v>0</v>
      </c>
      <c r="I103" s="172"/>
      <c r="J103" s="172">
        <f>C103+F103</f>
        <v>0</v>
      </c>
      <c r="K103" s="152" t="str">
        <f t="shared" si="14"/>
        <v xml:space="preserve">0 </v>
      </c>
      <c r="L103" s="104"/>
    </row>
    <row r="104" spans="1:14" s="10" customFormat="1" ht="43.5" hidden="1" customHeight="1">
      <c r="A104" s="169" t="s">
        <v>81</v>
      </c>
      <c r="B104" s="174">
        <v>0</v>
      </c>
      <c r="C104" s="175">
        <v>0</v>
      </c>
      <c r="D104" s="152" t="str">
        <f t="shared" si="12"/>
        <v xml:space="preserve">0 </v>
      </c>
      <c r="E104" s="174">
        <v>0</v>
      </c>
      <c r="F104" s="176">
        <v>0</v>
      </c>
      <c r="G104" s="152" t="str">
        <f t="shared" si="13"/>
        <v xml:space="preserve">0 </v>
      </c>
      <c r="H104" s="172">
        <f>B104+E104</f>
        <v>0</v>
      </c>
      <c r="I104" s="172"/>
      <c r="J104" s="172">
        <f>C104+F104</f>
        <v>0</v>
      </c>
      <c r="K104" s="152" t="str">
        <f t="shared" si="14"/>
        <v xml:space="preserve">0 </v>
      </c>
      <c r="L104" s="104"/>
    </row>
    <row r="105" spans="1:14" s="10" customFormat="1" ht="24.75" customHeight="1">
      <c r="A105" s="167" t="s">
        <v>50</v>
      </c>
      <c r="B105" s="168">
        <f>B106+B107+B108+B109+B110</f>
        <v>248091</v>
      </c>
      <c r="C105" s="168">
        <f>C106+C107+C108+C109+C110</f>
        <v>126303</v>
      </c>
      <c r="D105" s="152">
        <f t="shared" si="12"/>
        <v>50.909948365720645</v>
      </c>
      <c r="E105" s="168">
        <f>E106+E107+E108+E109+E110</f>
        <v>0</v>
      </c>
      <c r="F105" s="168">
        <f>F106+F107+F108+F109+F110</f>
        <v>0</v>
      </c>
      <c r="G105" s="152" t="str">
        <f t="shared" si="13"/>
        <v xml:space="preserve">0 </v>
      </c>
      <c r="H105" s="168">
        <f>H106+H107+H108+H109+H110</f>
        <v>248091</v>
      </c>
      <c r="I105" s="168">
        <f>I106+I107+I108+I109+I110</f>
        <v>0</v>
      </c>
      <c r="J105" s="168">
        <f>J106+J107+J108+J109+J110</f>
        <v>126303</v>
      </c>
      <c r="K105" s="152">
        <f t="shared" si="14"/>
        <v>50.909948365720645</v>
      </c>
      <c r="L105" s="104"/>
    </row>
    <row r="106" spans="1:14" s="10" customFormat="1" ht="25.5" customHeight="1">
      <c r="A106" s="169" t="s">
        <v>13</v>
      </c>
      <c r="B106" s="174">
        <v>12096</v>
      </c>
      <c r="C106" s="175">
        <v>6166</v>
      </c>
      <c r="D106" s="152">
        <f t="shared" si="12"/>
        <v>50.975529100529101</v>
      </c>
      <c r="E106" s="174">
        <v>0</v>
      </c>
      <c r="F106" s="176">
        <v>0</v>
      </c>
      <c r="G106" s="152" t="str">
        <f t="shared" si="13"/>
        <v xml:space="preserve">0 </v>
      </c>
      <c r="H106" s="172">
        <f>B106</f>
        <v>12096</v>
      </c>
      <c r="I106" s="172"/>
      <c r="J106" s="173">
        <f>C106+F106</f>
        <v>6166</v>
      </c>
      <c r="K106" s="152">
        <f t="shared" si="14"/>
        <v>50.975529100529101</v>
      </c>
      <c r="L106" s="104"/>
    </row>
    <row r="107" spans="1:14" s="10" customFormat="1" ht="45" customHeight="1">
      <c r="A107" s="169" t="s">
        <v>33</v>
      </c>
      <c r="B107" s="174">
        <v>62723</v>
      </c>
      <c r="C107" s="175">
        <v>31192</v>
      </c>
      <c r="D107" s="152">
        <f t="shared" si="12"/>
        <v>49.729764201329658</v>
      </c>
      <c r="E107" s="174">
        <v>0</v>
      </c>
      <c r="F107" s="176">
        <v>0</v>
      </c>
      <c r="G107" s="152" t="str">
        <f t="shared" si="13"/>
        <v xml:space="preserve">0 </v>
      </c>
      <c r="H107" s="172">
        <f>B107</f>
        <v>62723</v>
      </c>
      <c r="I107" s="172"/>
      <c r="J107" s="173">
        <f>C107+F107</f>
        <v>31192</v>
      </c>
      <c r="K107" s="152">
        <f t="shared" si="14"/>
        <v>49.729764201329658</v>
      </c>
      <c r="L107" s="104"/>
    </row>
    <row r="108" spans="1:14" s="10" customFormat="1" ht="42.75" customHeight="1">
      <c r="A108" s="169" t="s">
        <v>31</v>
      </c>
      <c r="B108" s="174">
        <v>116628</v>
      </c>
      <c r="C108" s="175">
        <v>56763</v>
      </c>
      <c r="D108" s="152">
        <f t="shared" si="12"/>
        <v>48.670130671879825</v>
      </c>
      <c r="E108" s="174">
        <v>0</v>
      </c>
      <c r="F108" s="176">
        <v>0</v>
      </c>
      <c r="G108" s="152" t="str">
        <f t="shared" si="13"/>
        <v xml:space="preserve">0 </v>
      </c>
      <c r="H108" s="172">
        <f>B108+E108</f>
        <v>116628</v>
      </c>
      <c r="I108" s="172"/>
      <c r="J108" s="173">
        <f>C108+F108</f>
        <v>56763</v>
      </c>
      <c r="K108" s="152">
        <f t="shared" si="14"/>
        <v>48.670130671879825</v>
      </c>
      <c r="L108" s="104"/>
    </row>
    <row r="109" spans="1:14" s="10" customFormat="1" ht="21" customHeight="1">
      <c r="A109" s="169" t="s">
        <v>58</v>
      </c>
      <c r="B109" s="174">
        <v>43413</v>
      </c>
      <c r="C109" s="175">
        <v>26131</v>
      </c>
      <c r="D109" s="152">
        <f t="shared" si="12"/>
        <v>60.191647663142376</v>
      </c>
      <c r="E109" s="174">
        <v>0</v>
      </c>
      <c r="F109" s="176">
        <v>0</v>
      </c>
      <c r="G109" s="152" t="str">
        <f t="shared" si="13"/>
        <v xml:space="preserve">0 </v>
      </c>
      <c r="H109" s="172">
        <f>B109+E109</f>
        <v>43413</v>
      </c>
      <c r="I109" s="172"/>
      <c r="J109" s="173">
        <f>C109+F109</f>
        <v>26131</v>
      </c>
      <c r="K109" s="152">
        <f t="shared" si="14"/>
        <v>60.191647663142376</v>
      </c>
      <c r="L109" s="104"/>
    </row>
    <row r="110" spans="1:14" s="10" customFormat="1" ht="44.25" customHeight="1">
      <c r="A110" s="169" t="s">
        <v>32</v>
      </c>
      <c r="B110" s="174">
        <v>13231</v>
      </c>
      <c r="C110" s="179">
        <v>6051</v>
      </c>
      <c r="D110" s="152">
        <f t="shared" si="12"/>
        <v>45.733504648174737</v>
      </c>
      <c r="E110" s="174">
        <v>0</v>
      </c>
      <c r="F110" s="176">
        <v>0</v>
      </c>
      <c r="G110" s="152" t="str">
        <f t="shared" si="13"/>
        <v xml:space="preserve">0 </v>
      </c>
      <c r="H110" s="172">
        <f>B110+E110</f>
        <v>13231</v>
      </c>
      <c r="I110" s="172"/>
      <c r="J110" s="173">
        <f>C110+F110</f>
        <v>6051</v>
      </c>
      <c r="K110" s="152">
        <f t="shared" si="14"/>
        <v>45.733504648174737</v>
      </c>
      <c r="L110" s="104"/>
    </row>
    <row r="111" spans="1:14" s="10" customFormat="1" ht="44.25" customHeight="1">
      <c r="A111" s="180" t="s">
        <v>59</v>
      </c>
      <c r="B111" s="177">
        <f>B112+B113+B114</f>
        <v>38831</v>
      </c>
      <c r="C111" s="177">
        <f>C112+C113+C114</f>
        <v>16916</v>
      </c>
      <c r="D111" s="152">
        <f t="shared" si="12"/>
        <v>43.563132548736831</v>
      </c>
      <c r="E111" s="177">
        <f>E112+E113+E114</f>
        <v>0</v>
      </c>
      <c r="F111" s="177">
        <f>F112+F113+F114</f>
        <v>0</v>
      </c>
      <c r="G111" s="152" t="str">
        <f t="shared" si="13"/>
        <v xml:space="preserve">0 </v>
      </c>
      <c r="H111" s="177">
        <f>H112+H113+H114</f>
        <v>38831</v>
      </c>
      <c r="I111" s="177">
        <f>I112+I113+I114</f>
        <v>0</v>
      </c>
      <c r="J111" s="177">
        <f>J112+J113+J114</f>
        <v>16916</v>
      </c>
      <c r="K111" s="152">
        <f t="shared" si="14"/>
        <v>43.563132548736831</v>
      </c>
      <c r="L111" s="104"/>
      <c r="N111" s="89"/>
    </row>
    <row r="112" spans="1:14" s="10" customFormat="1" ht="22.5" customHeight="1">
      <c r="A112" s="169" t="s">
        <v>60</v>
      </c>
      <c r="B112" s="174">
        <v>24496</v>
      </c>
      <c r="C112" s="179">
        <v>9433</v>
      </c>
      <c r="D112" s="152">
        <f t="shared" si="12"/>
        <v>38.508327890267793</v>
      </c>
      <c r="E112" s="174">
        <v>0</v>
      </c>
      <c r="F112" s="172">
        <v>0</v>
      </c>
      <c r="G112" s="152" t="str">
        <f t="shared" si="13"/>
        <v xml:space="preserve">0 </v>
      </c>
      <c r="H112" s="172">
        <f>B112+E112</f>
        <v>24496</v>
      </c>
      <c r="I112" s="172"/>
      <c r="J112" s="173">
        <f>C112+F112</f>
        <v>9433</v>
      </c>
      <c r="K112" s="152">
        <f t="shared" si="14"/>
        <v>38.508327890267793</v>
      </c>
      <c r="L112" s="104"/>
    </row>
    <row r="113" spans="1:12" s="10" customFormat="1" ht="22.5" customHeight="1">
      <c r="A113" s="169" t="s">
        <v>61</v>
      </c>
      <c r="B113" s="174">
        <v>13966</v>
      </c>
      <c r="C113" s="179">
        <v>7298</v>
      </c>
      <c r="D113" s="152">
        <f t="shared" si="12"/>
        <v>52.255477588429045</v>
      </c>
      <c r="E113" s="174">
        <v>0</v>
      </c>
      <c r="F113" s="172">
        <v>0</v>
      </c>
      <c r="G113" s="152" t="str">
        <f t="shared" si="13"/>
        <v xml:space="preserve">0 </v>
      </c>
      <c r="H113" s="172">
        <f>B113+E113</f>
        <v>13966</v>
      </c>
      <c r="I113" s="172"/>
      <c r="J113" s="173">
        <f>C113+F113</f>
        <v>7298</v>
      </c>
      <c r="K113" s="152">
        <f t="shared" si="14"/>
        <v>52.255477588429045</v>
      </c>
      <c r="L113" s="104"/>
    </row>
    <row r="114" spans="1:12" s="10" customFormat="1" ht="45.75" customHeight="1">
      <c r="A114" s="169" t="s">
        <v>77</v>
      </c>
      <c r="B114" s="174">
        <v>369</v>
      </c>
      <c r="C114" s="179">
        <v>185</v>
      </c>
      <c r="D114" s="152">
        <f t="shared" si="12"/>
        <v>50.135501355013545</v>
      </c>
      <c r="E114" s="174">
        <v>0</v>
      </c>
      <c r="F114" s="172">
        <v>0</v>
      </c>
      <c r="G114" s="152" t="str">
        <f t="shared" si="13"/>
        <v xml:space="preserve">0 </v>
      </c>
      <c r="H114" s="172">
        <v>369</v>
      </c>
      <c r="I114" s="172"/>
      <c r="J114" s="173">
        <f t="shared" ref="J114:J120" si="15">C114+F114</f>
        <v>185</v>
      </c>
      <c r="K114" s="152">
        <f t="shared" si="14"/>
        <v>50.135501355013545</v>
      </c>
      <c r="L114" s="104"/>
    </row>
    <row r="115" spans="1:12" s="10" customFormat="1" ht="39" hidden="1" customHeight="1">
      <c r="A115" s="180" t="s">
        <v>65</v>
      </c>
      <c r="B115" s="177">
        <f>B116+B117</f>
        <v>0</v>
      </c>
      <c r="C115" s="181"/>
      <c r="D115" s="152" t="str">
        <f t="shared" si="12"/>
        <v xml:space="preserve">0 </v>
      </c>
      <c r="E115" s="177">
        <f>E116+E117</f>
        <v>0</v>
      </c>
      <c r="F115" s="182">
        <f>F116+F117</f>
        <v>0</v>
      </c>
      <c r="G115" s="152" t="str">
        <f t="shared" si="13"/>
        <v xml:space="preserve">0 </v>
      </c>
      <c r="H115" s="172">
        <f t="shared" ref="H115:H120" si="16">B115+E115</f>
        <v>0</v>
      </c>
      <c r="I115" s="182"/>
      <c r="J115" s="173">
        <f t="shared" si="15"/>
        <v>0</v>
      </c>
      <c r="K115" s="152" t="str">
        <f t="shared" si="14"/>
        <v xml:space="preserve">0 </v>
      </c>
      <c r="L115" s="104"/>
    </row>
    <row r="116" spans="1:12" s="10" customFormat="1" ht="39" hidden="1" customHeight="1">
      <c r="A116" s="169" t="s">
        <v>66</v>
      </c>
      <c r="B116" s="174"/>
      <c r="C116" s="179"/>
      <c r="D116" s="152" t="str">
        <f t="shared" si="12"/>
        <v xml:space="preserve">0 </v>
      </c>
      <c r="E116" s="174">
        <v>0</v>
      </c>
      <c r="F116" s="172">
        <v>0</v>
      </c>
      <c r="G116" s="152" t="str">
        <f t="shared" si="13"/>
        <v xml:space="preserve">0 </v>
      </c>
      <c r="H116" s="172">
        <f t="shared" si="16"/>
        <v>0</v>
      </c>
      <c r="I116" s="172"/>
      <c r="J116" s="173">
        <f t="shared" si="15"/>
        <v>0</v>
      </c>
      <c r="K116" s="152" t="str">
        <f t="shared" si="14"/>
        <v xml:space="preserve">0 </v>
      </c>
      <c r="L116" s="104"/>
    </row>
    <row r="117" spans="1:12" s="10" customFormat="1" ht="39" hidden="1" customHeight="1">
      <c r="A117" s="169" t="s">
        <v>67</v>
      </c>
      <c r="B117" s="174">
        <v>0</v>
      </c>
      <c r="C117" s="179"/>
      <c r="D117" s="152" t="str">
        <f t="shared" si="12"/>
        <v xml:space="preserve">0 </v>
      </c>
      <c r="E117" s="174">
        <v>0</v>
      </c>
      <c r="F117" s="172">
        <v>0</v>
      </c>
      <c r="G117" s="152" t="str">
        <f t="shared" si="13"/>
        <v xml:space="preserve">0 </v>
      </c>
      <c r="H117" s="172">
        <f t="shared" si="16"/>
        <v>0</v>
      </c>
      <c r="I117" s="172"/>
      <c r="J117" s="173">
        <f t="shared" si="15"/>
        <v>0</v>
      </c>
      <c r="K117" s="152" t="str">
        <f t="shared" si="14"/>
        <v xml:space="preserve">0 </v>
      </c>
      <c r="L117" s="104"/>
    </row>
    <row r="118" spans="1:12" s="10" customFormat="1" ht="39" hidden="1" customHeight="1">
      <c r="A118" s="169" t="s">
        <v>68</v>
      </c>
      <c r="B118" s="174">
        <v>0</v>
      </c>
      <c r="C118" s="179"/>
      <c r="D118" s="152" t="str">
        <f t="shared" si="12"/>
        <v xml:space="preserve">0 </v>
      </c>
      <c r="E118" s="174">
        <v>0</v>
      </c>
      <c r="F118" s="172">
        <v>0</v>
      </c>
      <c r="G118" s="152" t="str">
        <f t="shared" si="13"/>
        <v xml:space="preserve">0 </v>
      </c>
      <c r="H118" s="172">
        <f t="shared" si="16"/>
        <v>0</v>
      </c>
      <c r="I118" s="172"/>
      <c r="J118" s="173">
        <f t="shared" si="15"/>
        <v>0</v>
      </c>
      <c r="K118" s="152" t="str">
        <f t="shared" si="14"/>
        <v xml:space="preserve">0 </v>
      </c>
      <c r="L118" s="104"/>
    </row>
    <row r="119" spans="1:12" s="10" customFormat="1" ht="39" hidden="1" customHeight="1">
      <c r="A119" s="169" t="s">
        <v>77</v>
      </c>
      <c r="B119" s="174"/>
      <c r="C119" s="179">
        <v>0</v>
      </c>
      <c r="D119" s="152" t="str">
        <f t="shared" si="12"/>
        <v xml:space="preserve">0 </v>
      </c>
      <c r="E119" s="174">
        <v>0</v>
      </c>
      <c r="F119" s="172">
        <v>0</v>
      </c>
      <c r="G119" s="152" t="str">
        <f t="shared" si="13"/>
        <v xml:space="preserve">0 </v>
      </c>
      <c r="H119" s="172">
        <f t="shared" si="16"/>
        <v>0</v>
      </c>
      <c r="I119" s="172"/>
      <c r="J119" s="173">
        <f t="shared" si="15"/>
        <v>0</v>
      </c>
      <c r="K119" s="152" t="str">
        <f t="shared" si="14"/>
        <v xml:space="preserve">0 </v>
      </c>
      <c r="L119" s="104"/>
    </row>
    <row r="120" spans="1:12" s="10" customFormat="1" ht="30.75" hidden="1" customHeight="1">
      <c r="A120" s="169" t="s">
        <v>119</v>
      </c>
      <c r="B120" s="174"/>
      <c r="C120" s="179"/>
      <c r="D120" s="152" t="str">
        <f t="shared" si="12"/>
        <v xml:space="preserve">0 </v>
      </c>
      <c r="E120" s="174">
        <v>0</v>
      </c>
      <c r="F120" s="172">
        <v>0</v>
      </c>
      <c r="G120" s="152" t="str">
        <f t="shared" si="13"/>
        <v xml:space="preserve">0 </v>
      </c>
      <c r="H120" s="172">
        <f t="shared" si="16"/>
        <v>0</v>
      </c>
      <c r="I120" s="172"/>
      <c r="J120" s="173">
        <f t="shared" si="15"/>
        <v>0</v>
      </c>
      <c r="K120" s="152"/>
      <c r="L120" s="104"/>
    </row>
    <row r="121" spans="1:12" s="10" customFormat="1" ht="42" customHeight="1">
      <c r="A121" s="180" t="s">
        <v>65</v>
      </c>
      <c r="B121" s="168">
        <f>B122+B124</f>
        <v>1376</v>
      </c>
      <c r="C121" s="168">
        <f>C122+C124</f>
        <v>835</v>
      </c>
      <c r="D121" s="152">
        <f t="shared" si="12"/>
        <v>60.683139534883722</v>
      </c>
      <c r="E121" s="168">
        <f>E123+E122</f>
        <v>0</v>
      </c>
      <c r="F121" s="168">
        <f>F123+F122+F124</f>
        <v>0</v>
      </c>
      <c r="G121" s="152" t="str">
        <f t="shared" si="13"/>
        <v xml:space="preserve">0 </v>
      </c>
      <c r="H121" s="168">
        <f>H122+H124</f>
        <v>1376</v>
      </c>
      <c r="I121" s="168">
        <f>I123+I122+I124</f>
        <v>0</v>
      </c>
      <c r="J121" s="168">
        <f>J123+J122+J124</f>
        <v>835</v>
      </c>
      <c r="K121" s="152">
        <f t="shared" si="14"/>
        <v>60.683139534883722</v>
      </c>
      <c r="L121" s="104"/>
    </row>
    <row r="122" spans="1:12" s="10" customFormat="1" ht="24.75" customHeight="1">
      <c r="A122" s="169" t="s">
        <v>66</v>
      </c>
      <c r="B122" s="170">
        <v>267</v>
      </c>
      <c r="C122" s="171">
        <v>250</v>
      </c>
      <c r="D122" s="152">
        <f t="shared" si="12"/>
        <v>93.63295880149812</v>
      </c>
      <c r="E122" s="170">
        <v>0</v>
      </c>
      <c r="F122" s="170">
        <v>0</v>
      </c>
      <c r="G122" s="152" t="str">
        <f t="shared" si="13"/>
        <v xml:space="preserve">0 </v>
      </c>
      <c r="H122" s="172">
        <f>B122+E122</f>
        <v>267</v>
      </c>
      <c r="I122" s="172"/>
      <c r="J122" s="173">
        <f>C122+F122</f>
        <v>250</v>
      </c>
      <c r="K122" s="152">
        <f t="shared" si="14"/>
        <v>93.63295880149812</v>
      </c>
      <c r="L122" s="104"/>
    </row>
    <row r="123" spans="1:12" s="10" customFormat="1" ht="39" hidden="1" customHeight="1">
      <c r="A123" s="169" t="s">
        <v>67</v>
      </c>
      <c r="B123" s="174"/>
      <c r="C123" s="179">
        <v>0</v>
      </c>
      <c r="D123" s="152" t="str">
        <f t="shared" si="12"/>
        <v xml:space="preserve">0 </v>
      </c>
      <c r="E123" s="174">
        <v>0</v>
      </c>
      <c r="F123" s="172">
        <v>0</v>
      </c>
      <c r="G123" s="152" t="str">
        <f t="shared" si="13"/>
        <v xml:space="preserve">0 </v>
      </c>
      <c r="H123" s="172">
        <f>B123+E123</f>
        <v>0</v>
      </c>
      <c r="I123" s="172"/>
      <c r="J123" s="173">
        <f>C123+F123</f>
        <v>0</v>
      </c>
      <c r="K123" s="152" t="str">
        <f t="shared" si="14"/>
        <v xml:space="preserve">0 </v>
      </c>
      <c r="L123" s="104"/>
    </row>
    <row r="124" spans="1:12" s="10" customFormat="1" ht="48.75" customHeight="1">
      <c r="A124" s="169" t="s">
        <v>67</v>
      </c>
      <c r="B124" s="174">
        <v>1109</v>
      </c>
      <c r="C124" s="179">
        <v>585</v>
      </c>
      <c r="D124" s="152">
        <f t="shared" si="12"/>
        <v>52.750225428313804</v>
      </c>
      <c r="E124" s="174">
        <v>0</v>
      </c>
      <c r="F124" s="172">
        <v>0</v>
      </c>
      <c r="G124" s="152" t="str">
        <f t="shared" si="13"/>
        <v xml:space="preserve">0 </v>
      </c>
      <c r="H124" s="172">
        <f>B124+E124</f>
        <v>1109</v>
      </c>
      <c r="I124" s="172"/>
      <c r="J124" s="173">
        <f>C124+F124</f>
        <v>585</v>
      </c>
      <c r="K124" s="152">
        <f t="shared" si="14"/>
        <v>52.750225428313804</v>
      </c>
      <c r="L124" s="104"/>
    </row>
    <row r="125" spans="1:12" s="87" customFormat="1" ht="39" hidden="1" customHeight="1">
      <c r="A125" s="180" t="s">
        <v>98</v>
      </c>
      <c r="B125" s="177">
        <f>B126</f>
        <v>0</v>
      </c>
      <c r="C125" s="177">
        <f>C126</f>
        <v>0</v>
      </c>
      <c r="D125" s="152" t="str">
        <f t="shared" si="12"/>
        <v xml:space="preserve">0 </v>
      </c>
      <c r="E125" s="177">
        <f t="shared" ref="E125:J125" si="17">E126</f>
        <v>0</v>
      </c>
      <c r="F125" s="177">
        <f t="shared" si="17"/>
        <v>0</v>
      </c>
      <c r="G125" s="177" t="str">
        <f t="shared" si="17"/>
        <v xml:space="preserve">0 </v>
      </c>
      <c r="H125" s="177">
        <f t="shared" si="17"/>
        <v>0</v>
      </c>
      <c r="I125" s="177">
        <f t="shared" si="17"/>
        <v>0</v>
      </c>
      <c r="J125" s="183">
        <f t="shared" si="17"/>
        <v>0</v>
      </c>
      <c r="K125" s="152" t="str">
        <f t="shared" si="14"/>
        <v xml:space="preserve">0 </v>
      </c>
      <c r="L125" s="104"/>
    </row>
    <row r="126" spans="1:12" s="10" customFormat="1" ht="39" hidden="1" customHeight="1">
      <c r="A126" s="169" t="s">
        <v>98</v>
      </c>
      <c r="B126" s="174">
        <v>0</v>
      </c>
      <c r="C126" s="184">
        <v>0</v>
      </c>
      <c r="D126" s="152" t="str">
        <f t="shared" si="12"/>
        <v xml:space="preserve">0 </v>
      </c>
      <c r="E126" s="174">
        <v>0</v>
      </c>
      <c r="F126" s="172">
        <v>0</v>
      </c>
      <c r="G126" s="174" t="str">
        <f>G127</f>
        <v xml:space="preserve">0 </v>
      </c>
      <c r="H126" s="172">
        <f>B126+E126</f>
        <v>0</v>
      </c>
      <c r="I126" s="172">
        <f>C126+F126</f>
        <v>0</v>
      </c>
      <c r="J126" s="176">
        <f>D126+G126</f>
        <v>0</v>
      </c>
      <c r="K126" s="152" t="str">
        <f t="shared" si="14"/>
        <v xml:space="preserve">0 </v>
      </c>
      <c r="L126" s="104"/>
    </row>
    <row r="127" spans="1:12" s="10" customFormat="1" ht="48" customHeight="1">
      <c r="A127" s="167" t="s">
        <v>51</v>
      </c>
      <c r="B127" s="168">
        <f>B128+B129+B130</f>
        <v>33560</v>
      </c>
      <c r="C127" s="168">
        <f>C128+C129+C130</f>
        <v>20175</v>
      </c>
      <c r="D127" s="152">
        <f t="shared" si="12"/>
        <v>60.116209773539929</v>
      </c>
      <c r="E127" s="168">
        <f>E128+E129+E130</f>
        <v>0</v>
      </c>
      <c r="F127" s="168">
        <f>F128+F129+F130</f>
        <v>0</v>
      </c>
      <c r="G127" s="152" t="str">
        <f>IF(E127=0,  "0 ", F127/E127*100)</f>
        <v xml:space="preserve">0 </v>
      </c>
      <c r="H127" s="168">
        <f>H128+H129+H130</f>
        <v>0</v>
      </c>
      <c r="I127" s="168">
        <f>I128+I129+I130</f>
        <v>20175</v>
      </c>
      <c r="J127" s="178">
        <f>J128+J129+J130</f>
        <v>0</v>
      </c>
      <c r="K127" s="152" t="str">
        <f t="shared" si="14"/>
        <v xml:space="preserve">0 </v>
      </c>
      <c r="L127" s="104"/>
    </row>
    <row r="128" spans="1:12" s="10" customFormat="1" ht="66.75" customHeight="1">
      <c r="A128" s="169" t="s">
        <v>62</v>
      </c>
      <c r="B128" s="174">
        <v>30292</v>
      </c>
      <c r="C128" s="184">
        <v>16907</v>
      </c>
      <c r="D128" s="152">
        <f t="shared" si="12"/>
        <v>55.813416083454385</v>
      </c>
      <c r="E128" s="174">
        <v>0</v>
      </c>
      <c r="F128" s="172">
        <v>0</v>
      </c>
      <c r="G128" s="152" t="str">
        <f>IF(E128=0,  "0 ", F128/E128*100)</f>
        <v xml:space="preserve">0 </v>
      </c>
      <c r="H128" s="172">
        <v>0</v>
      </c>
      <c r="I128" s="172">
        <v>16907</v>
      </c>
      <c r="J128" s="173">
        <v>0</v>
      </c>
      <c r="K128" s="152" t="str">
        <f t="shared" si="14"/>
        <v xml:space="preserve">0 </v>
      </c>
      <c r="L128" s="104"/>
    </row>
    <row r="129" spans="1:14" s="10" customFormat="1" ht="28.5" customHeight="1">
      <c r="A129" s="169" t="s">
        <v>64</v>
      </c>
      <c r="B129" s="174">
        <v>3268</v>
      </c>
      <c r="C129" s="184">
        <v>3268</v>
      </c>
      <c r="D129" s="152">
        <f t="shared" si="12"/>
        <v>100</v>
      </c>
      <c r="E129" s="174">
        <v>0</v>
      </c>
      <c r="F129" s="172">
        <v>0</v>
      </c>
      <c r="G129" s="152" t="str">
        <f>IF(E129=0,  "0 ", F129/E129*100)</f>
        <v xml:space="preserve">0 </v>
      </c>
      <c r="H129" s="172">
        <v>0</v>
      </c>
      <c r="I129" s="172">
        <v>3268</v>
      </c>
      <c r="J129" s="172">
        <f>C129+F129-I129</f>
        <v>0</v>
      </c>
      <c r="K129" s="152" t="str">
        <f t="shared" si="14"/>
        <v xml:space="preserve">0 </v>
      </c>
      <c r="L129" s="104"/>
    </row>
    <row r="130" spans="1:14" s="10" customFormat="1" ht="27.75" hidden="1" customHeight="1">
      <c r="A130" s="169" t="s">
        <v>63</v>
      </c>
      <c r="B130" s="174">
        <v>0</v>
      </c>
      <c r="C130" s="184">
        <v>0</v>
      </c>
      <c r="D130" s="152" t="str">
        <f t="shared" si="12"/>
        <v xml:space="preserve">0 </v>
      </c>
      <c r="E130" s="184">
        <v>0</v>
      </c>
      <c r="F130" s="172">
        <v>0</v>
      </c>
      <c r="G130" s="152" t="str">
        <f>IF(E130=0,  "0 ", F130/E130*100)</f>
        <v xml:space="preserve">0 </v>
      </c>
      <c r="H130" s="172">
        <f>B130+E130</f>
        <v>0</v>
      </c>
      <c r="I130" s="172"/>
      <c r="J130" s="172">
        <f>C130+F130</f>
        <v>0</v>
      </c>
      <c r="K130" s="152" t="str">
        <f t="shared" si="14"/>
        <v xml:space="preserve">0 </v>
      </c>
      <c r="L130" s="104"/>
    </row>
    <row r="131" spans="1:14" s="10" customFormat="1" ht="36" customHeight="1">
      <c r="A131" s="180" t="s">
        <v>4</v>
      </c>
      <c r="B131" s="182">
        <f>B54+B62+B65+B70+B78+B84+B87+B96+B100+B105+B111+B121+B127+B125</f>
        <v>1692770</v>
      </c>
      <c r="C131" s="182">
        <f>C54+C62+C65+C70+C78+C84+C87+C96+C100+C105+C111+C121+C127+C125</f>
        <v>832291</v>
      </c>
      <c r="D131" s="152">
        <f t="shared" si="12"/>
        <v>49.167400178405806</v>
      </c>
      <c r="E131" s="182">
        <f>E54+E62+E65+E70+E78+E84+E87+E96+E100+E105+E111+E121+E127+E125</f>
        <v>168268</v>
      </c>
      <c r="F131" s="182">
        <f>F54+F62+F65+F70+F78+F84+F87+F96+F100+F105+F111+F121+F127+F125</f>
        <v>78101</v>
      </c>
      <c r="G131" s="152">
        <f>IF(E131=0,  "0 ", F131/E131*100)</f>
        <v>46.414648061425822</v>
      </c>
      <c r="H131" s="182">
        <f>H54+H62+H65+H70+H78+H84+H87+H96+H100+H105+H111+H121+H127+H125</f>
        <v>1751994</v>
      </c>
      <c r="I131" s="182">
        <f>I54+I62+I65+I70+I78+I84+I87+I96+I100+I105+I111+I121+I127+I125+I68</f>
        <v>60124</v>
      </c>
      <c r="J131" s="182">
        <f>J54+J62+J65+J70+J78+J84+J87+J96+J100+J105+J111+J121+J127+J125</f>
        <v>850268</v>
      </c>
      <c r="K131" s="152">
        <f t="shared" si="14"/>
        <v>48.531444742390676</v>
      </c>
      <c r="L131" s="104"/>
      <c r="N131" s="104"/>
    </row>
    <row r="132" spans="1:14" s="34" customFormat="1" ht="29.25" customHeight="1">
      <c r="A132" s="191" t="s">
        <v>124</v>
      </c>
      <c r="B132" s="166">
        <f>B50-B131</f>
        <v>-17916.40000000014</v>
      </c>
      <c r="C132" s="166">
        <f>C50-C131</f>
        <v>1495.0999999999767</v>
      </c>
      <c r="D132" s="166"/>
      <c r="E132" s="166">
        <f>E50-E131</f>
        <v>-5906</v>
      </c>
      <c r="F132" s="166">
        <f>F50-F131</f>
        <v>-405</v>
      </c>
      <c r="G132" s="166"/>
      <c r="H132" s="166">
        <f>B132+E132</f>
        <v>-23822.40000000014</v>
      </c>
      <c r="I132" s="166">
        <f>I50-I131</f>
        <v>-60124</v>
      </c>
      <c r="J132" s="166">
        <f>J50-J131</f>
        <v>1089.0999999999767</v>
      </c>
      <c r="K132" s="166"/>
    </row>
    <row r="133" spans="1:14" s="34" customFormat="1" ht="12" customHeight="1">
      <c r="A133" s="136"/>
      <c r="B133" s="136"/>
      <c r="C133" s="136"/>
      <c r="D133" s="136"/>
      <c r="E133" s="136"/>
      <c r="F133" s="137"/>
      <c r="G133" s="137"/>
      <c r="H133" s="137"/>
      <c r="I133" s="137"/>
      <c r="J133" s="138"/>
      <c r="K133" s="138"/>
    </row>
    <row r="134" spans="1:14" s="10" customFormat="1" ht="69.75" customHeight="1">
      <c r="A134" s="185" t="s">
        <v>109</v>
      </c>
      <c r="B134" s="186"/>
      <c r="C134" s="186"/>
      <c r="D134" s="187"/>
      <c r="E134" s="188"/>
      <c r="F134" s="189"/>
      <c r="G134" s="190"/>
      <c r="H134" s="189" t="s">
        <v>108</v>
      </c>
      <c r="I134" s="139"/>
      <c r="J134" s="140"/>
      <c r="K134" s="141" t="s">
        <v>94</v>
      </c>
      <c r="L134" s="104"/>
      <c r="M134" s="134"/>
    </row>
    <row r="135" spans="1:14" s="10" customFormat="1" ht="15.75" customHeight="1">
      <c r="A135" s="90"/>
      <c r="B135" s="88"/>
      <c r="C135" s="91"/>
      <c r="D135" s="50"/>
      <c r="F135" s="27"/>
      <c r="G135" s="28"/>
      <c r="J135" s="31"/>
      <c r="K135" s="34"/>
    </row>
    <row r="136" spans="1:14" s="10" customFormat="1">
      <c r="C136" s="92"/>
      <c r="D136" s="93"/>
      <c r="G136" s="34"/>
      <c r="J136" s="35"/>
      <c r="K136" s="34"/>
    </row>
    <row r="137" spans="1:14">
      <c r="E137" s="96"/>
    </row>
    <row r="138" spans="1:14">
      <c r="H138" s="42"/>
      <c r="I138" s="42"/>
      <c r="J138" s="42"/>
    </row>
    <row r="139" spans="1:14">
      <c r="G139" s="27"/>
      <c r="H139" s="28"/>
      <c r="I139" s="28"/>
      <c r="J139" s="10"/>
    </row>
  </sheetData>
  <mergeCells count="14">
    <mergeCell ref="A51:K51"/>
    <mergeCell ref="A52:A53"/>
    <mergeCell ref="B52:D52"/>
    <mergeCell ref="E52:G52"/>
    <mergeCell ref="H52:K52"/>
    <mergeCell ref="A7:A8"/>
    <mergeCell ref="B7:D7"/>
    <mergeCell ref="E7:G7"/>
    <mergeCell ref="H7:K7"/>
    <mergeCell ref="A1:J1"/>
    <mergeCell ref="A2:J2"/>
    <mergeCell ref="A3:J3"/>
    <mergeCell ref="J5:K5"/>
    <mergeCell ref="A6:K6"/>
  </mergeCells>
  <printOptions horizontalCentered="1"/>
  <pageMargins left="0" right="0" top="0.15748031496062992" bottom="0" header="0.15748031496062992" footer="0.15748031496062992"/>
  <pageSetup paperSize="9" scale="53" fitToHeight="3" orientation="portrait" r:id="rId1"/>
  <headerFooter alignWithMargins="0"/>
  <rowBreaks count="1" manualBreakCount="1">
    <brk id="50" max="9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0"/>
  <sheetViews>
    <sheetView topLeftCell="A45" zoomScale="80" zoomScaleNormal="80" zoomScaleSheetLayoutView="85" workbookViewId="0">
      <selection activeCell="B10" sqref="B10:C18"/>
    </sheetView>
  </sheetViews>
  <sheetFormatPr defaultRowHeight="17.25"/>
  <cols>
    <col min="1" max="1" width="33.85546875" style="36" customWidth="1"/>
    <col min="2" max="2" width="13.42578125" style="36" customWidth="1"/>
    <col min="3" max="3" width="15.7109375" style="37" customWidth="1"/>
    <col min="4" max="4" width="11" style="38" bestFit="1" customWidth="1"/>
    <col min="5" max="5" width="13.140625" style="36" customWidth="1"/>
    <col min="6" max="6" width="14.28515625" style="40" customWidth="1"/>
    <col min="7" max="7" width="11" style="41" customWidth="1"/>
    <col min="8" max="8" width="13.140625" style="40" customWidth="1"/>
    <col min="9" max="9" width="11.85546875" style="40" hidden="1" customWidth="1"/>
    <col min="10" max="10" width="14.7109375" style="40" customWidth="1"/>
    <col min="11" max="11" width="12.140625" style="5" customWidth="1"/>
    <col min="12" max="16384" width="9.140625" style="6"/>
  </cols>
  <sheetData>
    <row r="1" spans="1:15" ht="15.75" customHeight="1">
      <c r="A1" s="236" t="s">
        <v>8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5" ht="17.25" customHeight="1">
      <c r="A2" s="237" t="s">
        <v>24</v>
      </c>
      <c r="B2" s="237"/>
      <c r="C2" s="237"/>
      <c r="D2" s="237"/>
      <c r="E2" s="237"/>
      <c r="F2" s="237"/>
      <c r="G2" s="237"/>
      <c r="H2" s="237"/>
      <c r="I2" s="237"/>
      <c r="J2" s="237"/>
    </row>
    <row r="3" spans="1:15" ht="15.75" customHeight="1">
      <c r="A3" s="236" t="s">
        <v>173</v>
      </c>
      <c r="B3" s="236"/>
      <c r="C3" s="236"/>
      <c r="D3" s="236"/>
      <c r="E3" s="236"/>
      <c r="F3" s="236"/>
      <c r="G3" s="236"/>
      <c r="H3" s="236"/>
      <c r="I3" s="236"/>
      <c r="J3" s="236"/>
    </row>
    <row r="4" spans="1:15" ht="4.5" hidden="1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5" ht="15" customHeight="1">
      <c r="A5" s="4"/>
      <c r="B5" s="4"/>
      <c r="C5" s="4"/>
      <c r="D5" s="7"/>
      <c r="E5" s="4"/>
      <c r="F5" s="4"/>
      <c r="G5" s="7"/>
      <c r="H5" s="4"/>
      <c r="I5" s="4"/>
      <c r="J5" s="286" t="s">
        <v>37</v>
      </c>
      <c r="K5" s="286"/>
    </row>
    <row r="6" spans="1:15" ht="16.5">
      <c r="A6" s="287" t="s">
        <v>43</v>
      </c>
      <c r="B6" s="288"/>
      <c r="C6" s="288"/>
      <c r="D6" s="288"/>
      <c r="E6" s="288"/>
      <c r="F6" s="288"/>
      <c r="G6" s="288"/>
      <c r="H6" s="288"/>
      <c r="I6" s="288"/>
      <c r="J6" s="288"/>
      <c r="K6" s="289"/>
    </row>
    <row r="7" spans="1:15" ht="17.25" customHeight="1">
      <c r="A7" s="277" t="s">
        <v>0</v>
      </c>
      <c r="B7" s="279" t="s">
        <v>23</v>
      </c>
      <c r="C7" s="280"/>
      <c r="D7" s="281"/>
      <c r="E7" s="282" t="s">
        <v>38</v>
      </c>
      <c r="F7" s="283"/>
      <c r="G7" s="284"/>
      <c r="H7" s="285" t="s">
        <v>74</v>
      </c>
      <c r="I7" s="285"/>
      <c r="J7" s="285"/>
      <c r="K7" s="285"/>
    </row>
    <row r="8" spans="1:15" s="8" customFormat="1" ht="70.5" customHeight="1">
      <c r="A8" s="278"/>
      <c r="B8" s="105" t="s">
        <v>175</v>
      </c>
      <c r="C8" s="3" t="s">
        <v>174</v>
      </c>
      <c r="D8" s="106" t="s">
        <v>53</v>
      </c>
      <c r="E8" s="105" t="s">
        <v>175</v>
      </c>
      <c r="F8" s="3" t="s">
        <v>174</v>
      </c>
      <c r="G8" s="106" t="s">
        <v>53</v>
      </c>
      <c r="H8" s="105" t="s">
        <v>175</v>
      </c>
      <c r="I8" s="3" t="s">
        <v>174</v>
      </c>
      <c r="J8" s="3" t="s">
        <v>174</v>
      </c>
      <c r="K8" s="106" t="s">
        <v>53</v>
      </c>
    </row>
    <row r="9" spans="1:15" s="8" customFormat="1" ht="29.25" customHeight="1">
      <c r="A9" s="107" t="s">
        <v>1</v>
      </c>
      <c r="B9" s="108">
        <f>SUM(B10:B19)</f>
        <v>90011</v>
      </c>
      <c r="C9" s="84">
        <f>C10+C11+C12+C13+C14+C15+C16+C17+C18</f>
        <v>99473</v>
      </c>
      <c r="D9" s="109">
        <f t="shared" ref="D9:D15" si="0">C9/B9*100</f>
        <v>110.5120485274022</v>
      </c>
      <c r="E9" s="108">
        <f>SUM(E10:E19)</f>
        <v>17097</v>
      </c>
      <c r="F9" s="84">
        <f>SUM(F10:F19)</f>
        <v>18328</v>
      </c>
      <c r="G9" s="109">
        <f>F9/E9*100</f>
        <v>107.20009358366964</v>
      </c>
      <c r="H9" s="110">
        <f t="shared" ref="H9:H37" si="1">B9+E9</f>
        <v>107108</v>
      </c>
      <c r="I9" s="110"/>
      <c r="J9" s="110">
        <f t="shared" ref="J9:J34" si="2">C9+F9</f>
        <v>117801</v>
      </c>
      <c r="K9" s="109">
        <f t="shared" ref="K9:K18" si="3">J9/H9*100</f>
        <v>109.98338126003659</v>
      </c>
    </row>
    <row r="10" spans="1:15" s="10" customFormat="1" ht="20.25" customHeight="1">
      <c r="A10" s="111" t="s">
        <v>90</v>
      </c>
      <c r="B10" s="112">
        <v>73359</v>
      </c>
      <c r="C10" s="205">
        <v>81775</v>
      </c>
      <c r="D10" s="109">
        <f t="shared" si="0"/>
        <v>111.47234831445358</v>
      </c>
      <c r="E10" s="100">
        <v>6542</v>
      </c>
      <c r="F10" s="209">
        <v>7283</v>
      </c>
      <c r="G10" s="109">
        <f>F10/E10*100</f>
        <v>111.32681137266891</v>
      </c>
      <c r="H10" s="100">
        <f t="shared" si="1"/>
        <v>79901</v>
      </c>
      <c r="I10" s="100"/>
      <c r="J10" s="100">
        <f t="shared" si="2"/>
        <v>89058</v>
      </c>
      <c r="K10" s="109">
        <f t="shared" si="3"/>
        <v>111.46043228495263</v>
      </c>
    </row>
    <row r="11" spans="1:15" s="10" customFormat="1" ht="19.5" customHeight="1">
      <c r="A11" s="111" t="s">
        <v>95</v>
      </c>
      <c r="B11" s="112">
        <v>5784</v>
      </c>
      <c r="C11" s="205">
        <v>6926</v>
      </c>
      <c r="D11" s="109">
        <f t="shared" si="0"/>
        <v>119.74412171507606</v>
      </c>
      <c r="E11" s="100">
        <v>1469</v>
      </c>
      <c r="F11" s="209">
        <v>1760</v>
      </c>
      <c r="G11" s="109">
        <f>F11/E11*100</f>
        <v>119.80939414567733</v>
      </c>
      <c r="H11" s="100">
        <f t="shared" si="1"/>
        <v>7253</v>
      </c>
      <c r="I11" s="100"/>
      <c r="J11" s="100">
        <f t="shared" si="2"/>
        <v>8686</v>
      </c>
      <c r="K11" s="109">
        <f t="shared" si="3"/>
        <v>119.75734178960431</v>
      </c>
    </row>
    <row r="12" spans="1:15" s="10" customFormat="1" ht="49.5" customHeight="1">
      <c r="A12" s="52" t="s">
        <v>141</v>
      </c>
      <c r="B12" s="112">
        <v>0</v>
      </c>
      <c r="C12" s="205">
        <v>1968</v>
      </c>
      <c r="D12" s="109">
        <v>0</v>
      </c>
      <c r="E12" s="100">
        <v>0</v>
      </c>
      <c r="F12" s="209">
        <v>0</v>
      </c>
      <c r="G12" s="109">
        <v>0</v>
      </c>
      <c r="H12" s="100">
        <f t="shared" si="1"/>
        <v>0</v>
      </c>
      <c r="I12" s="100"/>
      <c r="J12" s="100">
        <f t="shared" si="2"/>
        <v>1968</v>
      </c>
      <c r="K12" s="109">
        <v>0</v>
      </c>
    </row>
    <row r="13" spans="1:15" s="10" customFormat="1" ht="51.75" customHeight="1">
      <c r="A13" s="111" t="s">
        <v>85</v>
      </c>
      <c r="B13" s="113">
        <v>1534</v>
      </c>
      <c r="C13" s="206">
        <v>10</v>
      </c>
      <c r="D13" s="109">
        <f t="shared" si="0"/>
        <v>0.65189048239895697</v>
      </c>
      <c r="E13" s="100">
        <v>0</v>
      </c>
      <c r="F13" s="209">
        <v>0</v>
      </c>
      <c r="G13" s="109">
        <v>0</v>
      </c>
      <c r="H13" s="100">
        <f t="shared" si="1"/>
        <v>1534</v>
      </c>
      <c r="I13" s="100"/>
      <c r="J13" s="100">
        <f t="shared" si="2"/>
        <v>10</v>
      </c>
      <c r="K13" s="109">
        <f t="shared" si="3"/>
        <v>0.65189048239895697</v>
      </c>
    </row>
    <row r="14" spans="1:15" s="10" customFormat="1" ht="33" customHeight="1">
      <c r="A14" s="111" t="s">
        <v>15</v>
      </c>
      <c r="B14" s="113">
        <v>6097</v>
      </c>
      <c r="C14" s="206">
        <v>5648</v>
      </c>
      <c r="D14" s="109">
        <f t="shared" si="0"/>
        <v>92.635722486468751</v>
      </c>
      <c r="E14" s="100">
        <v>3498</v>
      </c>
      <c r="F14" s="209">
        <v>4158</v>
      </c>
      <c r="G14" s="109">
        <f>F14/E14*100</f>
        <v>118.86792452830188</v>
      </c>
      <c r="H14" s="100">
        <f t="shared" si="1"/>
        <v>9595</v>
      </c>
      <c r="I14" s="100"/>
      <c r="J14" s="100">
        <f t="shared" si="2"/>
        <v>9806</v>
      </c>
      <c r="K14" s="109">
        <f t="shared" si="3"/>
        <v>102.19906201146432</v>
      </c>
      <c r="O14" s="10" t="s">
        <v>94</v>
      </c>
    </row>
    <row r="15" spans="1:15" s="10" customFormat="1" ht="52.5" customHeight="1">
      <c r="A15" s="111" t="s">
        <v>114</v>
      </c>
      <c r="B15" s="112">
        <v>2198</v>
      </c>
      <c r="C15" s="205">
        <v>2093</v>
      </c>
      <c r="D15" s="109">
        <f t="shared" si="0"/>
        <v>95.222929936305732</v>
      </c>
      <c r="E15" s="100">
        <v>0</v>
      </c>
      <c r="F15" s="209">
        <v>0</v>
      </c>
      <c r="G15" s="109">
        <v>0</v>
      </c>
      <c r="H15" s="100">
        <f t="shared" si="1"/>
        <v>2198</v>
      </c>
      <c r="I15" s="100"/>
      <c r="J15" s="100">
        <f t="shared" si="2"/>
        <v>2093</v>
      </c>
      <c r="K15" s="109">
        <f t="shared" si="3"/>
        <v>95.222929936305732</v>
      </c>
    </row>
    <row r="16" spans="1:15" s="8" customFormat="1" ht="35.25" customHeight="1">
      <c r="A16" s="111" t="s">
        <v>86</v>
      </c>
      <c r="B16" s="113">
        <v>0</v>
      </c>
      <c r="C16" s="206">
        <v>0</v>
      </c>
      <c r="D16" s="109">
        <v>0</v>
      </c>
      <c r="E16" s="100">
        <v>294</v>
      </c>
      <c r="F16" s="209">
        <v>378</v>
      </c>
      <c r="G16" s="109">
        <f>F16/E16*100</f>
        <v>128.57142857142858</v>
      </c>
      <c r="H16" s="100">
        <f t="shared" si="1"/>
        <v>294</v>
      </c>
      <c r="I16" s="100"/>
      <c r="J16" s="100">
        <f t="shared" si="2"/>
        <v>378</v>
      </c>
      <c r="K16" s="109">
        <f t="shared" si="3"/>
        <v>128.57142857142858</v>
      </c>
    </row>
    <row r="17" spans="1:15" s="8" customFormat="1" ht="20.25" customHeight="1">
      <c r="A17" s="111" t="s">
        <v>87</v>
      </c>
      <c r="B17" s="113">
        <v>0</v>
      </c>
      <c r="C17" s="206">
        <v>0</v>
      </c>
      <c r="D17" s="109">
        <v>0</v>
      </c>
      <c r="E17" s="100">
        <v>5294</v>
      </c>
      <c r="F17" s="209">
        <v>4749</v>
      </c>
      <c r="G17" s="109">
        <f>F17/E17*100</f>
        <v>89.705326785039659</v>
      </c>
      <c r="H17" s="100">
        <f t="shared" si="1"/>
        <v>5294</v>
      </c>
      <c r="I17" s="100"/>
      <c r="J17" s="100">
        <f t="shared" si="2"/>
        <v>4749</v>
      </c>
      <c r="K17" s="109">
        <f t="shared" si="3"/>
        <v>89.705326785039659</v>
      </c>
      <c r="L17" s="11"/>
      <c r="M17" s="11"/>
      <c r="N17" s="11"/>
      <c r="O17" s="11"/>
    </row>
    <row r="18" spans="1:15" s="8" customFormat="1" ht="16.5" customHeight="1">
      <c r="A18" s="111" t="s">
        <v>88</v>
      </c>
      <c r="B18" s="112">
        <v>1039</v>
      </c>
      <c r="C18" s="205">
        <v>1053</v>
      </c>
      <c r="D18" s="109">
        <f>C18/B18*100</f>
        <v>101.34744947064485</v>
      </c>
      <c r="E18" s="100">
        <v>0</v>
      </c>
      <c r="F18" s="209">
        <v>0</v>
      </c>
      <c r="G18" s="109">
        <v>0</v>
      </c>
      <c r="H18" s="100">
        <f t="shared" si="1"/>
        <v>1039</v>
      </c>
      <c r="I18" s="100"/>
      <c r="J18" s="100">
        <f t="shared" si="2"/>
        <v>1053</v>
      </c>
      <c r="K18" s="109">
        <f t="shared" si="3"/>
        <v>101.34744947064485</v>
      </c>
      <c r="L18" s="11"/>
      <c r="M18" s="11"/>
      <c r="N18" s="11"/>
      <c r="O18" s="11"/>
    </row>
    <row r="19" spans="1:15" s="8" customFormat="1" ht="84.75" hidden="1" customHeight="1">
      <c r="A19" s="111" t="s">
        <v>89</v>
      </c>
      <c r="B19" s="112"/>
      <c r="C19" s="15"/>
      <c r="D19" s="109">
        <v>0</v>
      </c>
      <c r="E19" s="100"/>
      <c r="F19" s="9"/>
      <c r="G19" s="109">
        <v>0</v>
      </c>
      <c r="H19" s="100">
        <f t="shared" si="1"/>
        <v>0</v>
      </c>
      <c r="I19" s="100"/>
      <c r="J19" s="100">
        <f t="shared" si="2"/>
        <v>0</v>
      </c>
      <c r="K19" s="109">
        <v>0</v>
      </c>
      <c r="L19" s="11"/>
      <c r="M19" s="11"/>
      <c r="N19" s="11"/>
      <c r="O19" s="11"/>
    </row>
    <row r="20" spans="1:15" s="13" customFormat="1" ht="31.5" customHeight="1">
      <c r="A20" s="107" t="s">
        <v>2</v>
      </c>
      <c r="B20" s="108">
        <f>SUM(B21:B33)</f>
        <v>5880</v>
      </c>
      <c r="C20" s="84">
        <f>C21+C22+C23+C24+C25+C26+C27+C28+C29+C31+C33</f>
        <v>15604</v>
      </c>
      <c r="D20" s="109">
        <f t="shared" ref="D20:D32" si="4">C20/B20*100</f>
        <v>265.37414965986397</v>
      </c>
      <c r="E20" s="108">
        <f>SUM(E21:E33)</f>
        <v>696</v>
      </c>
      <c r="F20" s="84">
        <f>SUM(F21:F33)</f>
        <v>1006</v>
      </c>
      <c r="G20" s="109">
        <f>F20/E20*100</f>
        <v>144.54022988505747</v>
      </c>
      <c r="H20" s="110">
        <f t="shared" si="1"/>
        <v>6576</v>
      </c>
      <c r="I20" s="110"/>
      <c r="J20" s="110">
        <f t="shared" si="2"/>
        <v>16610</v>
      </c>
      <c r="K20" s="109">
        <f>J20/H20*100</f>
        <v>252.58515815085158</v>
      </c>
      <c r="L20" s="12"/>
      <c r="M20" s="12"/>
      <c r="N20" s="12"/>
      <c r="O20" s="12"/>
    </row>
    <row r="21" spans="1:15" s="8" customFormat="1" ht="17.25" customHeight="1">
      <c r="A21" s="114" t="s">
        <v>16</v>
      </c>
      <c r="B21" s="112">
        <v>2006</v>
      </c>
      <c r="C21" s="205">
        <v>11149</v>
      </c>
      <c r="D21" s="109">
        <f t="shared" si="4"/>
        <v>555.78265204386832</v>
      </c>
      <c r="E21" s="100">
        <v>371</v>
      </c>
      <c r="F21" s="209">
        <v>498</v>
      </c>
      <c r="G21" s="109">
        <f>F21/E21*100</f>
        <v>134.23180592991915</v>
      </c>
      <c r="H21" s="100">
        <f t="shared" si="1"/>
        <v>2377</v>
      </c>
      <c r="I21" s="100"/>
      <c r="J21" s="100">
        <f t="shared" si="2"/>
        <v>11647</v>
      </c>
      <c r="K21" s="109">
        <f>J21/H21*100</f>
        <v>489.98737904922172</v>
      </c>
    </row>
    <row r="22" spans="1:15" s="8" customFormat="1" ht="21.75" customHeight="1">
      <c r="A22" s="114" t="s">
        <v>42</v>
      </c>
      <c r="B22" s="112">
        <v>421</v>
      </c>
      <c r="C22" s="205">
        <v>777</v>
      </c>
      <c r="D22" s="109">
        <f t="shared" si="4"/>
        <v>184.56057007125889</v>
      </c>
      <c r="E22" s="100">
        <v>225</v>
      </c>
      <c r="F22" s="209">
        <v>383</v>
      </c>
      <c r="G22" s="109">
        <f>F22/E22*100</f>
        <v>170.22222222222223</v>
      </c>
      <c r="H22" s="100">
        <f t="shared" si="1"/>
        <v>646</v>
      </c>
      <c r="I22" s="100"/>
      <c r="J22" s="100">
        <f t="shared" si="2"/>
        <v>1160</v>
      </c>
      <c r="K22" s="109">
        <f>J22/H22*100</f>
        <v>179.56656346749227</v>
      </c>
    </row>
    <row r="23" spans="1:15" s="8" customFormat="1" ht="34.5" customHeight="1">
      <c r="A23" s="114" t="s">
        <v>14</v>
      </c>
      <c r="B23" s="112">
        <v>0</v>
      </c>
      <c r="C23" s="205">
        <v>0</v>
      </c>
      <c r="D23" s="109">
        <v>0</v>
      </c>
      <c r="E23" s="100">
        <v>0</v>
      </c>
      <c r="F23" s="209">
        <v>0</v>
      </c>
      <c r="G23" s="109">
        <v>0</v>
      </c>
      <c r="H23" s="100">
        <f t="shared" si="1"/>
        <v>0</v>
      </c>
      <c r="I23" s="100"/>
      <c r="J23" s="100">
        <f t="shared" si="2"/>
        <v>0</v>
      </c>
      <c r="K23" s="109">
        <v>0</v>
      </c>
    </row>
    <row r="24" spans="1:15" s="8" customFormat="1" ht="34.5" customHeight="1">
      <c r="A24" s="114" t="s">
        <v>22</v>
      </c>
      <c r="B24" s="112">
        <v>338</v>
      </c>
      <c r="C24" s="205">
        <v>720</v>
      </c>
      <c r="D24" s="109">
        <f t="shared" si="4"/>
        <v>213.01775147928996</v>
      </c>
      <c r="E24" s="100">
        <v>0</v>
      </c>
      <c r="F24" s="209">
        <v>0</v>
      </c>
      <c r="G24" s="109">
        <v>0</v>
      </c>
      <c r="H24" s="100">
        <f t="shared" si="1"/>
        <v>338</v>
      </c>
      <c r="I24" s="100"/>
      <c r="J24" s="100">
        <f t="shared" si="2"/>
        <v>720</v>
      </c>
      <c r="K24" s="109">
        <f t="shared" ref="K24:K29" si="5">J24/H24*100</f>
        <v>213.01775147928996</v>
      </c>
    </row>
    <row r="25" spans="1:15" s="8" customFormat="1" ht="21.75" customHeight="1">
      <c r="A25" s="114" t="s">
        <v>102</v>
      </c>
      <c r="B25" s="112">
        <v>250</v>
      </c>
      <c r="C25" s="205">
        <v>19</v>
      </c>
      <c r="D25" s="109">
        <v>0</v>
      </c>
      <c r="E25" s="100">
        <v>63</v>
      </c>
      <c r="F25" s="209">
        <v>54</v>
      </c>
      <c r="G25" s="109">
        <f>F25/E25*100</f>
        <v>85.714285714285708</v>
      </c>
      <c r="H25" s="100">
        <f t="shared" si="1"/>
        <v>313</v>
      </c>
      <c r="I25" s="100"/>
      <c r="J25" s="100">
        <f t="shared" si="2"/>
        <v>73</v>
      </c>
      <c r="K25" s="109">
        <f t="shared" si="5"/>
        <v>23.322683706070286</v>
      </c>
    </row>
    <row r="26" spans="1:15" s="8" customFormat="1" ht="36" customHeight="1">
      <c r="A26" s="114" t="s">
        <v>52</v>
      </c>
      <c r="B26" s="112">
        <v>2321</v>
      </c>
      <c r="C26" s="205">
        <v>2712</v>
      </c>
      <c r="D26" s="109">
        <f t="shared" si="4"/>
        <v>116.84618698836708</v>
      </c>
      <c r="E26" s="100">
        <v>0</v>
      </c>
      <c r="F26" s="209">
        <v>0</v>
      </c>
      <c r="G26" s="109">
        <v>0</v>
      </c>
      <c r="H26" s="100">
        <f t="shared" si="1"/>
        <v>2321</v>
      </c>
      <c r="I26" s="100"/>
      <c r="J26" s="100">
        <f t="shared" si="2"/>
        <v>2712</v>
      </c>
      <c r="K26" s="109">
        <f t="shared" si="5"/>
        <v>116.84618698836708</v>
      </c>
    </row>
    <row r="27" spans="1:15" s="8" customFormat="1" ht="18" customHeight="1">
      <c r="A27" s="114" t="s">
        <v>18</v>
      </c>
      <c r="B27" s="112">
        <v>18</v>
      </c>
      <c r="C27" s="205">
        <v>0</v>
      </c>
      <c r="D27" s="109">
        <v>0</v>
      </c>
      <c r="E27" s="100">
        <v>0</v>
      </c>
      <c r="F27" s="209">
        <v>0</v>
      </c>
      <c r="G27" s="109">
        <v>0</v>
      </c>
      <c r="H27" s="100">
        <f t="shared" si="1"/>
        <v>18</v>
      </c>
      <c r="I27" s="100"/>
      <c r="J27" s="100">
        <f t="shared" si="2"/>
        <v>0</v>
      </c>
      <c r="K27" s="109">
        <v>0</v>
      </c>
    </row>
    <row r="28" spans="1:15" s="8" customFormat="1" ht="17.25" customHeight="1">
      <c r="A28" s="114" t="s">
        <v>5</v>
      </c>
      <c r="B28" s="112">
        <v>332</v>
      </c>
      <c r="C28" s="205">
        <v>90</v>
      </c>
      <c r="D28" s="109">
        <f t="shared" si="4"/>
        <v>27.108433734939759</v>
      </c>
      <c r="E28" s="100">
        <v>35</v>
      </c>
      <c r="F28" s="209">
        <v>51</v>
      </c>
      <c r="G28" s="109">
        <v>0</v>
      </c>
      <c r="H28" s="100">
        <f t="shared" si="1"/>
        <v>367</v>
      </c>
      <c r="I28" s="100"/>
      <c r="J28" s="100">
        <f t="shared" si="2"/>
        <v>141</v>
      </c>
      <c r="K28" s="109">
        <f t="shared" si="5"/>
        <v>38.419618528610357</v>
      </c>
    </row>
    <row r="29" spans="1:15" s="8" customFormat="1" ht="33" customHeight="1">
      <c r="A29" s="114" t="s">
        <v>17</v>
      </c>
      <c r="B29" s="112">
        <v>171</v>
      </c>
      <c r="C29" s="205">
        <v>127</v>
      </c>
      <c r="D29" s="109">
        <f t="shared" si="4"/>
        <v>74.269005847953224</v>
      </c>
      <c r="E29" s="100">
        <v>2</v>
      </c>
      <c r="F29" s="209">
        <v>20</v>
      </c>
      <c r="G29" s="109">
        <v>0</v>
      </c>
      <c r="H29" s="100">
        <f t="shared" si="1"/>
        <v>173</v>
      </c>
      <c r="I29" s="100"/>
      <c r="J29" s="100">
        <f t="shared" si="2"/>
        <v>147</v>
      </c>
      <c r="K29" s="109">
        <f t="shared" si="5"/>
        <v>84.971098265895947</v>
      </c>
    </row>
    <row r="30" spans="1:15" s="8" customFormat="1" ht="20.25" hidden="1" customHeight="1">
      <c r="A30" s="114" t="s">
        <v>36</v>
      </c>
      <c r="B30" s="112"/>
      <c r="C30" s="205">
        <v>10</v>
      </c>
      <c r="D30" s="109">
        <v>0</v>
      </c>
      <c r="E30" s="100"/>
      <c r="F30" s="209">
        <v>0</v>
      </c>
      <c r="G30" s="109">
        <v>0</v>
      </c>
      <c r="H30" s="100">
        <f t="shared" si="1"/>
        <v>0</v>
      </c>
      <c r="I30" s="100"/>
      <c r="J30" s="100">
        <f t="shared" si="2"/>
        <v>10</v>
      </c>
      <c r="K30" s="109">
        <v>0</v>
      </c>
    </row>
    <row r="31" spans="1:15" s="8" customFormat="1" ht="24" customHeight="1">
      <c r="A31" s="114" t="s">
        <v>78</v>
      </c>
      <c r="B31" s="112">
        <v>23</v>
      </c>
      <c r="C31" s="205">
        <v>10</v>
      </c>
      <c r="D31" s="109">
        <v>0</v>
      </c>
      <c r="E31" s="100">
        <v>0</v>
      </c>
      <c r="F31" s="209">
        <v>0</v>
      </c>
      <c r="G31" s="109">
        <v>0</v>
      </c>
      <c r="H31" s="100">
        <f t="shared" si="1"/>
        <v>23</v>
      </c>
      <c r="I31" s="100"/>
      <c r="J31" s="100">
        <f t="shared" si="2"/>
        <v>10</v>
      </c>
      <c r="K31" s="109">
        <v>0</v>
      </c>
    </row>
    <row r="32" spans="1:15" s="8" customFormat="1" ht="27.75" hidden="1" customHeight="1">
      <c r="A32" s="114" t="s">
        <v>82</v>
      </c>
      <c r="B32" s="112"/>
      <c r="C32" s="205"/>
      <c r="D32" s="109" t="e">
        <f t="shared" si="4"/>
        <v>#DIV/0!</v>
      </c>
      <c r="E32" s="100"/>
      <c r="F32" s="9"/>
      <c r="G32" s="109" t="e">
        <f>F32/E32*100</f>
        <v>#DIV/0!</v>
      </c>
      <c r="H32" s="100">
        <f t="shared" si="1"/>
        <v>0</v>
      </c>
      <c r="I32" s="100"/>
      <c r="J32" s="100">
        <f t="shared" si="2"/>
        <v>0</v>
      </c>
      <c r="K32" s="109" t="e">
        <f>J32/H32*100</f>
        <v>#DIV/0!</v>
      </c>
    </row>
    <row r="33" spans="1:13" s="8" customFormat="1" ht="22.5" customHeight="1">
      <c r="A33" s="114" t="s">
        <v>36</v>
      </c>
      <c r="B33" s="112">
        <v>0</v>
      </c>
      <c r="C33" s="205">
        <v>0</v>
      </c>
      <c r="D33" s="109">
        <v>0</v>
      </c>
      <c r="E33" s="100">
        <v>0</v>
      </c>
      <c r="F33" s="9">
        <v>0</v>
      </c>
      <c r="G33" s="109">
        <v>0</v>
      </c>
      <c r="H33" s="100">
        <f t="shared" si="1"/>
        <v>0</v>
      </c>
      <c r="I33" s="100"/>
      <c r="J33" s="100">
        <f t="shared" si="2"/>
        <v>0</v>
      </c>
      <c r="K33" s="109">
        <v>0</v>
      </c>
    </row>
    <row r="34" spans="1:13" s="13" customFormat="1" ht="32.25" customHeight="1">
      <c r="A34" s="115" t="s">
        <v>19</v>
      </c>
      <c r="B34" s="108">
        <f>B20+B9</f>
        <v>95891</v>
      </c>
      <c r="C34" s="84">
        <f>C20+C9</f>
        <v>115077</v>
      </c>
      <c r="D34" s="109">
        <f>C34/B34*100</f>
        <v>120.00813423574684</v>
      </c>
      <c r="E34" s="108">
        <f>E20+E9</f>
        <v>17793</v>
      </c>
      <c r="F34" s="84">
        <f>F20+F9</f>
        <v>19334</v>
      </c>
      <c r="G34" s="109">
        <f>F34/E34*100</f>
        <v>108.66070926768954</v>
      </c>
      <c r="H34" s="110">
        <f t="shared" si="1"/>
        <v>113684</v>
      </c>
      <c r="I34" s="110"/>
      <c r="J34" s="110">
        <f t="shared" si="2"/>
        <v>134411</v>
      </c>
      <c r="K34" s="109">
        <f>J34/H34*100</f>
        <v>118.23211709651314</v>
      </c>
    </row>
    <row r="35" spans="1:13" s="13" customFormat="1" ht="33" customHeight="1">
      <c r="A35" s="114" t="s">
        <v>99</v>
      </c>
      <c r="B35" s="116">
        <v>12</v>
      </c>
      <c r="C35" s="207">
        <v>0</v>
      </c>
      <c r="D35" s="109">
        <v>0</v>
      </c>
      <c r="E35" s="116">
        <v>0</v>
      </c>
      <c r="F35" s="207">
        <v>519</v>
      </c>
      <c r="G35" s="109">
        <v>0</v>
      </c>
      <c r="H35" s="117">
        <f t="shared" si="1"/>
        <v>12</v>
      </c>
      <c r="I35" s="117"/>
      <c r="J35" s="117">
        <f>F35+C35</f>
        <v>519</v>
      </c>
      <c r="K35" s="109">
        <v>0</v>
      </c>
    </row>
    <row r="36" spans="1:13" s="8" customFormat="1" ht="69.75" customHeight="1">
      <c r="A36" s="114" t="s">
        <v>136</v>
      </c>
      <c r="B36" s="118">
        <v>130179</v>
      </c>
      <c r="C36" s="208">
        <v>155759</v>
      </c>
      <c r="D36" s="109">
        <f t="shared" ref="D36:D48" si="6">C36/B36*100</f>
        <v>119.64986672197513</v>
      </c>
      <c r="E36" s="119">
        <v>0</v>
      </c>
      <c r="F36" s="210">
        <v>0</v>
      </c>
      <c r="G36" s="109">
        <v>0</v>
      </c>
      <c r="H36" s="117">
        <f t="shared" si="1"/>
        <v>130179</v>
      </c>
      <c r="I36" s="117"/>
      <c r="J36" s="117">
        <f>C36+F36</f>
        <v>155759</v>
      </c>
      <c r="K36" s="109">
        <f>J36/H36*100</f>
        <v>119.64986672197513</v>
      </c>
    </row>
    <row r="37" spans="1:13" s="8" customFormat="1" ht="84.75" customHeight="1">
      <c r="A37" s="114" t="s">
        <v>137</v>
      </c>
      <c r="B37" s="118">
        <v>0</v>
      </c>
      <c r="C37" s="208">
        <v>0</v>
      </c>
      <c r="D37" s="109" t="e">
        <f t="shared" si="6"/>
        <v>#DIV/0!</v>
      </c>
      <c r="E37" s="119">
        <v>0</v>
      </c>
      <c r="F37" s="210">
        <v>0</v>
      </c>
      <c r="G37" s="109">
        <v>0</v>
      </c>
      <c r="H37" s="117">
        <f t="shared" si="1"/>
        <v>0</v>
      </c>
      <c r="I37" s="117"/>
      <c r="J37" s="117">
        <f>C37+F37</f>
        <v>0</v>
      </c>
      <c r="K37" s="109">
        <v>0</v>
      </c>
    </row>
    <row r="38" spans="1:13" s="8" customFormat="1" ht="85.5" hidden="1" customHeight="1">
      <c r="A38" s="114" t="s">
        <v>166</v>
      </c>
      <c r="B38" s="113"/>
      <c r="C38" s="208">
        <v>3268.1</v>
      </c>
      <c r="D38" s="109" t="e">
        <f t="shared" si="6"/>
        <v>#DIV/0!</v>
      </c>
      <c r="E38" s="100"/>
      <c r="F38" s="210">
        <v>3268</v>
      </c>
      <c r="G38" s="109" t="e">
        <f>F38/E38*100</f>
        <v>#DIV/0!</v>
      </c>
      <c r="H38" s="120">
        <f>E38</f>
        <v>0</v>
      </c>
      <c r="I38" s="120"/>
      <c r="J38" s="120">
        <f>F38</f>
        <v>3268</v>
      </c>
      <c r="K38" s="109" t="e">
        <f t="shared" ref="K38:K48" si="7">J38/H38*100</f>
        <v>#DIV/0!</v>
      </c>
    </row>
    <row r="39" spans="1:13" s="8" customFormat="1" ht="75.75" customHeight="1">
      <c r="A39" s="114" t="s">
        <v>138</v>
      </c>
      <c r="B39" s="100">
        <v>0</v>
      </c>
      <c r="C39" s="206">
        <v>0</v>
      </c>
      <c r="D39" s="109" t="e">
        <f t="shared" si="6"/>
        <v>#DIV/0!</v>
      </c>
      <c r="E39" s="100">
        <v>12764</v>
      </c>
      <c r="F39" s="209">
        <v>12764</v>
      </c>
      <c r="G39" s="109">
        <v>0</v>
      </c>
      <c r="H39" s="120">
        <f>E39</f>
        <v>12764</v>
      </c>
      <c r="I39" s="120"/>
      <c r="J39" s="120">
        <f>F39</f>
        <v>12764</v>
      </c>
      <c r="K39" s="109">
        <v>0</v>
      </c>
      <c r="M39" s="20"/>
    </row>
    <row r="40" spans="1:13" s="8" customFormat="1" ht="72.75" customHeight="1">
      <c r="A40" s="114" t="s">
        <v>139</v>
      </c>
      <c r="B40" s="100">
        <v>0</v>
      </c>
      <c r="C40" s="209">
        <v>0</v>
      </c>
      <c r="D40" s="109" t="e">
        <f t="shared" si="6"/>
        <v>#DIV/0!</v>
      </c>
      <c r="E40" s="100">
        <v>360</v>
      </c>
      <c r="F40" s="209">
        <v>4243</v>
      </c>
      <c r="G40" s="109">
        <v>0</v>
      </c>
      <c r="H40" s="120">
        <f>E40</f>
        <v>360</v>
      </c>
      <c r="I40" s="120"/>
      <c r="J40" s="120">
        <f>F40</f>
        <v>4243</v>
      </c>
      <c r="K40" s="109">
        <v>0</v>
      </c>
      <c r="M40" s="20"/>
    </row>
    <row r="41" spans="1:13" s="8" customFormat="1" ht="72" customHeight="1">
      <c r="A41" s="114" t="s">
        <v>122</v>
      </c>
      <c r="B41" s="100">
        <v>22654</v>
      </c>
      <c r="C41" s="209">
        <v>266642</v>
      </c>
      <c r="D41" s="109">
        <f t="shared" si="6"/>
        <v>1177.0195109031517</v>
      </c>
      <c r="E41" s="100">
        <v>200</v>
      </c>
      <c r="F41" s="209">
        <v>29338</v>
      </c>
      <c r="G41" s="109">
        <v>0</v>
      </c>
      <c r="H41" s="120">
        <f t="shared" ref="H41:H47" si="8">B41+E41</f>
        <v>22854</v>
      </c>
      <c r="I41" s="120"/>
      <c r="J41" s="120">
        <f t="shared" ref="J41:J47" si="9">C41+F41</f>
        <v>295980</v>
      </c>
      <c r="K41" s="109">
        <f t="shared" si="7"/>
        <v>1295.0905749540561</v>
      </c>
    </row>
    <row r="42" spans="1:13" s="8" customFormat="1" ht="69.75" customHeight="1">
      <c r="A42" s="114" t="s">
        <v>133</v>
      </c>
      <c r="B42" s="112">
        <v>0</v>
      </c>
      <c r="C42" s="205">
        <v>0</v>
      </c>
      <c r="D42" s="109" t="e">
        <f t="shared" si="6"/>
        <v>#DIV/0!</v>
      </c>
      <c r="E42" s="100">
        <v>0</v>
      </c>
      <c r="F42" s="209">
        <v>6</v>
      </c>
      <c r="G42" s="109" t="e">
        <f t="shared" ref="G42:G48" si="10">F42/E42*100</f>
        <v>#DIV/0!</v>
      </c>
      <c r="H42" s="120">
        <f t="shared" si="8"/>
        <v>0</v>
      </c>
      <c r="I42" s="120"/>
      <c r="J42" s="120">
        <f t="shared" si="9"/>
        <v>6</v>
      </c>
      <c r="K42" s="109" t="e">
        <f t="shared" si="7"/>
        <v>#DIV/0!</v>
      </c>
      <c r="L42" s="20"/>
    </row>
    <row r="43" spans="1:13" s="8" customFormat="1" ht="50.25" customHeight="1">
      <c r="A43" s="114" t="s">
        <v>120</v>
      </c>
      <c r="B43" s="112">
        <v>572</v>
      </c>
      <c r="C43" s="205">
        <v>0</v>
      </c>
      <c r="D43" s="109">
        <f t="shared" si="6"/>
        <v>0</v>
      </c>
      <c r="E43" s="100">
        <v>572</v>
      </c>
      <c r="F43" s="209">
        <v>442</v>
      </c>
      <c r="G43" s="109">
        <f t="shared" si="10"/>
        <v>77.272727272727266</v>
      </c>
      <c r="H43" s="120">
        <f t="shared" si="8"/>
        <v>1144</v>
      </c>
      <c r="I43" s="120"/>
      <c r="J43" s="120">
        <f t="shared" si="9"/>
        <v>442</v>
      </c>
      <c r="K43" s="109">
        <f t="shared" si="7"/>
        <v>38.636363636363633</v>
      </c>
    </row>
    <row r="44" spans="1:13" s="8" customFormat="1" ht="71.25" customHeight="1">
      <c r="A44" s="114" t="s">
        <v>121</v>
      </c>
      <c r="B44" s="112">
        <v>266217</v>
      </c>
      <c r="C44" s="205">
        <v>280523</v>
      </c>
      <c r="D44" s="109">
        <f t="shared" si="6"/>
        <v>105.37381158979329</v>
      </c>
      <c r="E44" s="100">
        <v>0</v>
      </c>
      <c r="F44" s="209">
        <v>0</v>
      </c>
      <c r="G44" s="109" t="e">
        <f t="shared" si="10"/>
        <v>#DIV/0!</v>
      </c>
      <c r="H44" s="120">
        <f t="shared" si="8"/>
        <v>266217</v>
      </c>
      <c r="I44" s="120"/>
      <c r="J44" s="120">
        <f t="shared" si="9"/>
        <v>280523</v>
      </c>
      <c r="K44" s="109">
        <f t="shared" si="7"/>
        <v>105.37381158979329</v>
      </c>
    </row>
    <row r="45" spans="1:13" s="8" customFormat="1" ht="136.5" customHeight="1">
      <c r="A45" s="114" t="s">
        <v>127</v>
      </c>
      <c r="B45" s="112">
        <v>2543</v>
      </c>
      <c r="C45" s="209">
        <v>2724</v>
      </c>
      <c r="D45" s="109">
        <f t="shared" si="6"/>
        <v>107.11757766417618</v>
      </c>
      <c r="E45" s="100">
        <v>0</v>
      </c>
      <c r="F45" s="209">
        <v>0</v>
      </c>
      <c r="G45" s="109" t="e">
        <f t="shared" si="10"/>
        <v>#DIV/0!</v>
      </c>
      <c r="H45" s="120">
        <f t="shared" si="8"/>
        <v>2543</v>
      </c>
      <c r="I45" s="120"/>
      <c r="J45" s="120">
        <f t="shared" si="9"/>
        <v>2724</v>
      </c>
      <c r="K45" s="109">
        <f t="shared" si="7"/>
        <v>107.11757766417618</v>
      </c>
    </row>
    <row r="46" spans="1:13" s="8" customFormat="1" ht="69.75" customHeight="1">
      <c r="A46" s="114" t="s">
        <v>128</v>
      </c>
      <c r="B46" s="112">
        <v>0</v>
      </c>
      <c r="C46" s="209">
        <v>9839</v>
      </c>
      <c r="D46" s="202" t="e">
        <f t="shared" si="6"/>
        <v>#DIV/0!</v>
      </c>
      <c r="E46" s="112">
        <v>2279</v>
      </c>
      <c r="F46" s="209">
        <v>7782</v>
      </c>
      <c r="G46" s="109">
        <f t="shared" si="10"/>
        <v>341.46555506801229</v>
      </c>
      <c r="H46" s="120">
        <f t="shared" si="8"/>
        <v>2279</v>
      </c>
      <c r="I46" s="123"/>
      <c r="J46" s="120">
        <f t="shared" si="9"/>
        <v>17621</v>
      </c>
      <c r="K46" s="109">
        <f t="shared" si="7"/>
        <v>773.18999561211058</v>
      </c>
    </row>
    <row r="47" spans="1:13" s="8" customFormat="1" ht="89.25" customHeight="1">
      <c r="A47" s="201" t="s">
        <v>129</v>
      </c>
      <c r="B47" s="203">
        <v>-26</v>
      </c>
      <c r="C47" s="205">
        <v>-46</v>
      </c>
      <c r="D47" s="203">
        <f t="shared" si="6"/>
        <v>176.92307692307691</v>
      </c>
      <c r="E47" s="125">
        <v>0</v>
      </c>
      <c r="F47" s="209">
        <v>0</v>
      </c>
      <c r="G47" s="109" t="e">
        <f t="shared" si="10"/>
        <v>#DIV/0!</v>
      </c>
      <c r="H47" s="120">
        <f t="shared" si="8"/>
        <v>-26</v>
      </c>
      <c r="I47" s="125"/>
      <c r="J47" s="120">
        <f t="shared" si="9"/>
        <v>-46</v>
      </c>
      <c r="K47" s="109">
        <f t="shared" si="7"/>
        <v>176.92307692307691</v>
      </c>
      <c r="L47" s="46"/>
    </row>
    <row r="48" spans="1:13" s="8" customFormat="1" ht="20.25" customHeight="1">
      <c r="A48" s="165" t="s">
        <v>3</v>
      </c>
      <c r="B48" s="120">
        <f>B35+B36+B37+B38+B39+B40+B41+B42+B43+B44+B45+B46+B47+B34</f>
        <v>518042</v>
      </c>
      <c r="C48" s="120">
        <f>C35+C36+C37+C38+C39+C40+C41+C42+C43+C44+C45+C46+C47+C34</f>
        <v>833786.1</v>
      </c>
      <c r="D48" s="120">
        <f t="shared" si="6"/>
        <v>160.94951760668053</v>
      </c>
      <c r="E48" s="120">
        <f>E35+E36+E37+E38+E39+E40+E41+E42+E43+E44+E45+E46+E47+E34</f>
        <v>33968</v>
      </c>
      <c r="F48" s="120">
        <f>F35+F36+F37+F38+F39+F40+F41+F42+F43+F44+F45+F46+F47+F34</f>
        <v>77696</v>
      </c>
      <c r="G48" s="109">
        <f t="shared" si="10"/>
        <v>228.7329251059821</v>
      </c>
      <c r="H48" s="120">
        <f>(B48+E48)-(B45+E37+E39+E40+E41+E42+E43+E46+E47)</f>
        <v>533292</v>
      </c>
      <c r="I48" s="120">
        <f>(C48+F48)-(C45+F37+F39+F40+F41+F42+F43+F46+F47)</f>
        <v>854183.1</v>
      </c>
      <c r="J48" s="120">
        <f>(C48+F48)-(C45+F37+F39+F40+F41+F42+F46)-3268</f>
        <v>851357.1</v>
      </c>
      <c r="K48" s="109">
        <f t="shared" si="7"/>
        <v>159.64182849170808</v>
      </c>
      <c r="L48" s="46"/>
    </row>
    <row r="49" spans="1:12" s="8" customFormat="1" ht="24" customHeight="1" thickBot="1">
      <c r="A49" s="299" t="s">
        <v>79</v>
      </c>
      <c r="B49" s="300"/>
      <c r="C49" s="300"/>
      <c r="D49" s="300"/>
      <c r="E49" s="300"/>
      <c r="F49" s="300"/>
      <c r="G49" s="300"/>
      <c r="H49" s="300"/>
      <c r="I49" s="300"/>
      <c r="J49" s="300"/>
      <c r="K49" s="301"/>
    </row>
    <row r="50" spans="1:12" s="8" customFormat="1" ht="19.5" customHeight="1">
      <c r="A50" s="293" t="s">
        <v>35</v>
      </c>
      <c r="B50" s="294" t="s">
        <v>23</v>
      </c>
      <c r="C50" s="294"/>
      <c r="D50" s="294"/>
      <c r="E50" s="295" t="s">
        <v>38</v>
      </c>
      <c r="F50" s="296"/>
      <c r="G50" s="297"/>
      <c r="H50" s="298" t="s">
        <v>74</v>
      </c>
      <c r="I50" s="298"/>
      <c r="J50" s="298"/>
      <c r="K50" s="298"/>
    </row>
    <row r="51" spans="1:12" s="8" customFormat="1" ht="69" customHeight="1">
      <c r="A51" s="278"/>
      <c r="B51" s="105" t="s">
        <v>170</v>
      </c>
      <c r="C51" s="105" t="s">
        <v>167</v>
      </c>
      <c r="D51" s="106" t="s">
        <v>53</v>
      </c>
      <c r="E51" s="105" t="s">
        <v>168</v>
      </c>
      <c r="F51" s="105" t="s">
        <v>167</v>
      </c>
      <c r="G51" s="106" t="s">
        <v>53</v>
      </c>
      <c r="H51" s="105" t="s">
        <v>170</v>
      </c>
      <c r="I51" s="105" t="s">
        <v>161</v>
      </c>
      <c r="J51" s="105" t="s">
        <v>167</v>
      </c>
      <c r="K51" s="106" t="s">
        <v>53</v>
      </c>
    </row>
    <row r="52" spans="1:12" s="8" customFormat="1" ht="33.75" customHeight="1">
      <c r="A52" s="127" t="s">
        <v>46</v>
      </c>
      <c r="B52" s="128">
        <f>SUM(B53:B59)</f>
        <v>12393</v>
      </c>
      <c r="C52" s="128">
        <f>SUM(C53:C59)</f>
        <v>22692</v>
      </c>
      <c r="D52" s="109">
        <f t="shared" ref="D52:D83" si="11">IF(B52=0,  "0 ", C52/B52*100)</f>
        <v>183.10336480271121</v>
      </c>
      <c r="E52" s="128">
        <f>SUM(E53:E59)</f>
        <v>8004</v>
      </c>
      <c r="F52" s="128">
        <f>SUM(F53:F59)</f>
        <v>14033</v>
      </c>
      <c r="G52" s="109">
        <f t="shared" ref="G52:G83" si="12">IF(E52=0,  "0 ", F52/E52*100)</f>
        <v>175.32483758120941</v>
      </c>
      <c r="H52" s="128">
        <f>SUM(H53:H59)</f>
        <v>20361</v>
      </c>
      <c r="I52" s="128">
        <f>SUM(I53:I59)</f>
        <v>130</v>
      </c>
      <c r="J52" s="128">
        <f>SUM(J53:J59)</f>
        <v>36595</v>
      </c>
      <c r="K52" s="109">
        <f t="shared" ref="K52:K83" si="13">IF(H52=0,  "0 ", J52/H52*100)</f>
        <v>179.73085801286774</v>
      </c>
    </row>
    <row r="53" spans="1:12" s="8" customFormat="1" ht="76.5" customHeight="1">
      <c r="A53" s="97" t="s">
        <v>54</v>
      </c>
      <c r="B53" s="129">
        <v>325</v>
      </c>
      <c r="C53" s="129">
        <v>1032</v>
      </c>
      <c r="D53" s="109">
        <f t="shared" si="11"/>
        <v>317.53846153846155</v>
      </c>
      <c r="E53" s="129">
        <v>0</v>
      </c>
      <c r="F53" s="129">
        <v>0</v>
      </c>
      <c r="G53" s="109" t="str">
        <f t="shared" si="12"/>
        <v xml:space="preserve">0 </v>
      </c>
      <c r="H53" s="99">
        <f>B53+E53</f>
        <v>325</v>
      </c>
      <c r="I53" s="99"/>
      <c r="J53" s="100">
        <f>C53+F53</f>
        <v>1032</v>
      </c>
      <c r="K53" s="109">
        <f t="shared" si="13"/>
        <v>317.53846153846155</v>
      </c>
    </row>
    <row r="54" spans="1:12" s="8" customFormat="1" ht="103.5" customHeight="1">
      <c r="A54" s="97" t="s">
        <v>55</v>
      </c>
      <c r="B54" s="98">
        <v>604</v>
      </c>
      <c r="C54" s="98">
        <v>940</v>
      </c>
      <c r="D54" s="109">
        <f t="shared" si="11"/>
        <v>155.62913907284766</v>
      </c>
      <c r="E54" s="98">
        <v>19</v>
      </c>
      <c r="F54" s="99">
        <v>20</v>
      </c>
      <c r="G54" s="109">
        <f t="shared" si="12"/>
        <v>105.26315789473684</v>
      </c>
      <c r="H54" s="99">
        <v>604</v>
      </c>
      <c r="I54" s="99">
        <v>20</v>
      </c>
      <c r="J54" s="100">
        <f>C54+F54-I54</f>
        <v>940</v>
      </c>
      <c r="K54" s="109">
        <f t="shared" si="13"/>
        <v>155.62913907284766</v>
      </c>
    </row>
    <row r="55" spans="1:12" s="10" customFormat="1" ht="136.5" customHeight="1">
      <c r="A55" s="97" t="s">
        <v>56</v>
      </c>
      <c r="B55" s="98">
        <v>9704</v>
      </c>
      <c r="C55" s="98">
        <v>17232</v>
      </c>
      <c r="D55" s="109">
        <f t="shared" si="11"/>
        <v>177.57625721352019</v>
      </c>
      <c r="E55" s="98">
        <v>7581</v>
      </c>
      <c r="F55" s="99">
        <v>13535</v>
      </c>
      <c r="G55" s="109">
        <f t="shared" si="12"/>
        <v>178.53845139163698</v>
      </c>
      <c r="H55" s="99">
        <v>17268</v>
      </c>
      <c r="I55" s="99">
        <v>10</v>
      </c>
      <c r="J55" s="100">
        <f>C55+F55-I55</f>
        <v>30757</v>
      </c>
      <c r="K55" s="109">
        <f t="shared" si="13"/>
        <v>178.11558952976605</v>
      </c>
      <c r="L55" s="46"/>
    </row>
    <row r="56" spans="1:12" s="10" customFormat="1" ht="28.5" customHeight="1">
      <c r="A56" s="97" t="s">
        <v>92</v>
      </c>
      <c r="B56" s="98">
        <v>0</v>
      </c>
      <c r="C56" s="98">
        <v>0</v>
      </c>
      <c r="D56" s="109" t="str">
        <f t="shared" si="11"/>
        <v xml:space="preserve">0 </v>
      </c>
      <c r="E56" s="98">
        <v>0</v>
      </c>
      <c r="F56" s="99">
        <v>0</v>
      </c>
      <c r="G56" s="109" t="str">
        <f t="shared" si="12"/>
        <v xml:space="preserve">0 </v>
      </c>
      <c r="H56" s="99">
        <f>B56+E56</f>
        <v>0</v>
      </c>
      <c r="I56" s="99"/>
      <c r="J56" s="100">
        <f>C56+F56</f>
        <v>0</v>
      </c>
      <c r="K56" s="109" t="str">
        <f t="shared" si="13"/>
        <v xml:space="preserve">0 </v>
      </c>
      <c r="L56" s="46"/>
    </row>
    <row r="57" spans="1:12" s="8" customFormat="1" ht="36.75" customHeight="1">
      <c r="A57" s="97" t="s">
        <v>6</v>
      </c>
      <c r="B57" s="98">
        <v>359</v>
      </c>
      <c r="C57" s="98">
        <v>682</v>
      </c>
      <c r="D57" s="109">
        <f t="shared" si="11"/>
        <v>189.97214484679665</v>
      </c>
      <c r="E57" s="98">
        <v>0</v>
      </c>
      <c r="F57" s="99">
        <v>0</v>
      </c>
      <c r="G57" s="109" t="str">
        <f t="shared" si="12"/>
        <v xml:space="preserve">0 </v>
      </c>
      <c r="H57" s="99">
        <f>B57+E57</f>
        <v>359</v>
      </c>
      <c r="I57" s="99"/>
      <c r="J57" s="100">
        <f>C57+F57</f>
        <v>682</v>
      </c>
      <c r="K57" s="109">
        <f t="shared" si="13"/>
        <v>189.97214484679665</v>
      </c>
      <c r="L57" s="46"/>
    </row>
    <row r="58" spans="1:12" s="8" customFormat="1" ht="31.5" customHeight="1">
      <c r="A58" s="97" t="s">
        <v>75</v>
      </c>
      <c r="B58" s="98">
        <v>0</v>
      </c>
      <c r="C58" s="98">
        <v>0</v>
      </c>
      <c r="D58" s="109" t="str">
        <f t="shared" si="11"/>
        <v xml:space="preserve">0 </v>
      </c>
      <c r="E58" s="98">
        <v>0</v>
      </c>
      <c r="F58" s="99">
        <v>0</v>
      </c>
      <c r="G58" s="109" t="str">
        <f t="shared" si="12"/>
        <v xml:space="preserve">0 </v>
      </c>
      <c r="H58" s="99">
        <v>0</v>
      </c>
      <c r="I58" s="99"/>
      <c r="J58" s="100">
        <f>C58+F58</f>
        <v>0</v>
      </c>
      <c r="K58" s="109" t="str">
        <f t="shared" si="13"/>
        <v xml:space="preserve">0 </v>
      </c>
      <c r="L58" s="46"/>
    </row>
    <row r="59" spans="1:12" s="8" customFormat="1" ht="33.75" customHeight="1">
      <c r="A59" s="97" t="s">
        <v>57</v>
      </c>
      <c r="B59" s="98">
        <v>1401</v>
      </c>
      <c r="C59" s="98">
        <v>2806</v>
      </c>
      <c r="D59" s="109">
        <f t="shared" si="11"/>
        <v>200.28551034975018</v>
      </c>
      <c r="E59" s="98">
        <v>404</v>
      </c>
      <c r="F59" s="99">
        <v>478</v>
      </c>
      <c r="G59" s="109">
        <f t="shared" si="12"/>
        <v>118.31683168316832</v>
      </c>
      <c r="H59" s="99">
        <f>B59+E59</f>
        <v>1805</v>
      </c>
      <c r="I59" s="99">
        <v>100</v>
      </c>
      <c r="J59" s="100">
        <f>C59+F59-I59</f>
        <v>3184</v>
      </c>
      <c r="K59" s="109">
        <f t="shared" si="13"/>
        <v>176.39889196675901</v>
      </c>
      <c r="L59" s="46"/>
    </row>
    <row r="60" spans="1:12" s="8" customFormat="1" ht="31.5" customHeight="1">
      <c r="A60" s="127" t="s">
        <v>47</v>
      </c>
      <c r="B60" s="128">
        <f>B61</f>
        <v>286</v>
      </c>
      <c r="C60" s="128">
        <f>C61</f>
        <v>0</v>
      </c>
      <c r="D60" s="109">
        <f t="shared" si="11"/>
        <v>0</v>
      </c>
      <c r="E60" s="128">
        <f>E61</f>
        <v>171</v>
      </c>
      <c r="F60" s="128">
        <f>F61</f>
        <v>347</v>
      </c>
      <c r="G60" s="109">
        <f t="shared" si="12"/>
        <v>202.92397660818713</v>
      </c>
      <c r="H60" s="128">
        <f>H61</f>
        <v>171</v>
      </c>
      <c r="I60" s="128">
        <f>I61</f>
        <v>0</v>
      </c>
      <c r="J60" s="128">
        <f>J61</f>
        <v>347</v>
      </c>
      <c r="K60" s="109">
        <f t="shared" si="13"/>
        <v>202.92397660818713</v>
      </c>
      <c r="L60" s="46"/>
    </row>
    <row r="61" spans="1:12" s="8" customFormat="1" ht="35.25" customHeight="1">
      <c r="A61" s="97" t="s">
        <v>26</v>
      </c>
      <c r="B61" s="98">
        <v>286</v>
      </c>
      <c r="C61" s="98">
        <v>0</v>
      </c>
      <c r="D61" s="109">
        <f t="shared" si="11"/>
        <v>0</v>
      </c>
      <c r="E61" s="98">
        <v>171</v>
      </c>
      <c r="F61" s="99">
        <v>347</v>
      </c>
      <c r="G61" s="109">
        <f t="shared" si="12"/>
        <v>202.92397660818713</v>
      </c>
      <c r="H61" s="99">
        <v>171</v>
      </c>
      <c r="I61" s="99"/>
      <c r="J61" s="100">
        <f>C61+F61</f>
        <v>347</v>
      </c>
      <c r="K61" s="109">
        <f t="shared" si="13"/>
        <v>202.92397660818713</v>
      </c>
      <c r="L61" s="46"/>
    </row>
    <row r="62" spans="1:12" s="8" customFormat="1" ht="40.5" hidden="1" customHeight="1">
      <c r="A62" s="97" t="s">
        <v>41</v>
      </c>
      <c r="B62" s="98"/>
      <c r="C62" s="98"/>
      <c r="D62" s="109" t="str">
        <f t="shared" si="11"/>
        <v xml:space="preserve">0 </v>
      </c>
      <c r="E62" s="98"/>
      <c r="F62" s="99"/>
      <c r="G62" s="109" t="str">
        <f t="shared" si="12"/>
        <v xml:space="preserve">0 </v>
      </c>
      <c r="H62" s="99">
        <f>B62+E62</f>
        <v>0</v>
      </c>
      <c r="I62" s="99"/>
      <c r="J62" s="99">
        <f>C62+F62</f>
        <v>0</v>
      </c>
      <c r="K62" s="109" t="str">
        <f t="shared" si="13"/>
        <v xml:space="preserve">0 </v>
      </c>
      <c r="L62" s="46"/>
    </row>
    <row r="63" spans="1:12" s="8" customFormat="1" ht="56.25" customHeight="1">
      <c r="A63" s="127" t="s">
        <v>107</v>
      </c>
      <c r="B63" s="128">
        <f>B64+B65+B67+B68+B66</f>
        <v>1602</v>
      </c>
      <c r="C63" s="128">
        <f>C64+C65+C67+C68</f>
        <v>2588</v>
      </c>
      <c r="D63" s="109">
        <f t="shared" si="11"/>
        <v>161.54806491885142</v>
      </c>
      <c r="E63" s="128">
        <f>E64+E65+E68+E67</f>
        <v>837</v>
      </c>
      <c r="F63" s="128">
        <f>F64+F68+F65+F67</f>
        <v>2172</v>
      </c>
      <c r="G63" s="109">
        <f t="shared" si="12"/>
        <v>259.49820788530468</v>
      </c>
      <c r="H63" s="128">
        <f>H64+H65+H68+H67+H66</f>
        <v>2439</v>
      </c>
      <c r="I63" s="128">
        <f>I64+I65+I68</f>
        <v>0</v>
      </c>
      <c r="J63" s="128">
        <f>J64+J65+J68+J67+H608</f>
        <v>4760</v>
      </c>
      <c r="K63" s="109">
        <f t="shared" si="13"/>
        <v>195.1619516195162</v>
      </c>
      <c r="L63" s="46"/>
    </row>
    <row r="64" spans="1:12" s="8" customFormat="1" ht="19.5" customHeight="1">
      <c r="A64" s="97" t="s">
        <v>111</v>
      </c>
      <c r="B64" s="98">
        <v>241</v>
      </c>
      <c r="C64" s="98">
        <v>609</v>
      </c>
      <c r="D64" s="109">
        <f t="shared" si="11"/>
        <v>252.69709543568464</v>
      </c>
      <c r="E64" s="98">
        <v>0</v>
      </c>
      <c r="F64" s="99">
        <v>0</v>
      </c>
      <c r="G64" s="109" t="str">
        <f t="shared" si="12"/>
        <v xml:space="preserve">0 </v>
      </c>
      <c r="H64" s="99">
        <f>B64+E64</f>
        <v>241</v>
      </c>
      <c r="I64" s="99"/>
      <c r="J64" s="99">
        <f>C64+F64</f>
        <v>609</v>
      </c>
      <c r="K64" s="109">
        <f t="shared" si="13"/>
        <v>252.69709543568464</v>
      </c>
      <c r="L64" s="46"/>
    </row>
    <row r="65" spans="1:29" s="8" customFormat="1" ht="91.5" hidden="1" customHeight="1">
      <c r="A65" s="97" t="s">
        <v>69</v>
      </c>
      <c r="B65" s="98"/>
      <c r="C65" s="98"/>
      <c r="D65" s="109" t="str">
        <f t="shared" si="11"/>
        <v xml:space="preserve">0 </v>
      </c>
      <c r="E65" s="98">
        <v>0</v>
      </c>
      <c r="F65" s="99">
        <v>0</v>
      </c>
      <c r="G65" s="109" t="str">
        <f t="shared" si="12"/>
        <v xml:space="preserve">0 </v>
      </c>
      <c r="H65" s="99">
        <f>B65+E65</f>
        <v>0</v>
      </c>
      <c r="I65" s="99"/>
      <c r="J65" s="99">
        <f>C65+F65</f>
        <v>0</v>
      </c>
      <c r="K65" s="109" t="str">
        <f t="shared" si="13"/>
        <v xml:space="preserve">0 </v>
      </c>
      <c r="L65" s="46"/>
    </row>
    <row r="66" spans="1:29" s="8" customFormat="1" ht="91.5" customHeight="1">
      <c r="A66" s="97" t="s">
        <v>125</v>
      </c>
      <c r="B66" s="98">
        <v>0</v>
      </c>
      <c r="C66" s="98">
        <v>0</v>
      </c>
      <c r="D66" s="109"/>
      <c r="E66" s="98">
        <v>0</v>
      </c>
      <c r="F66" s="99">
        <v>0</v>
      </c>
      <c r="G66" s="109" t="str">
        <f t="shared" si="12"/>
        <v xml:space="preserve">0 </v>
      </c>
      <c r="H66" s="99">
        <f>B66+E66</f>
        <v>0</v>
      </c>
      <c r="I66" s="99"/>
      <c r="J66" s="99">
        <f>C66+F66</f>
        <v>0</v>
      </c>
      <c r="K66" s="109"/>
      <c r="L66" s="46"/>
    </row>
    <row r="67" spans="1:29" s="8" customFormat="1" ht="46.5" customHeight="1">
      <c r="A67" s="97" t="s">
        <v>104</v>
      </c>
      <c r="B67" s="98">
        <v>1190</v>
      </c>
      <c r="C67" s="98">
        <v>1906</v>
      </c>
      <c r="D67" s="109">
        <f t="shared" si="11"/>
        <v>160.16806722689077</v>
      </c>
      <c r="E67" s="98">
        <v>827</v>
      </c>
      <c r="F67" s="99">
        <v>1933</v>
      </c>
      <c r="G67" s="109">
        <f t="shared" si="12"/>
        <v>233.73639661426844</v>
      </c>
      <c r="H67" s="99">
        <f>B67+E67</f>
        <v>2017</v>
      </c>
      <c r="I67" s="99"/>
      <c r="J67" s="100">
        <f>C67+F67-I67</f>
        <v>3839</v>
      </c>
      <c r="K67" s="109">
        <f t="shared" si="13"/>
        <v>190.33217649975211</v>
      </c>
      <c r="L67" s="46"/>
    </row>
    <row r="68" spans="1:29" s="8" customFormat="1" ht="58.5" customHeight="1">
      <c r="A68" s="97" t="s">
        <v>91</v>
      </c>
      <c r="B68" s="98">
        <v>171</v>
      </c>
      <c r="C68" s="98">
        <v>73</v>
      </c>
      <c r="D68" s="109">
        <f t="shared" si="11"/>
        <v>42.690058479532162</v>
      </c>
      <c r="E68" s="98">
        <v>10</v>
      </c>
      <c r="F68" s="99">
        <v>239</v>
      </c>
      <c r="G68" s="109">
        <f t="shared" si="12"/>
        <v>2390</v>
      </c>
      <c r="H68" s="99">
        <f>B68+E68</f>
        <v>181</v>
      </c>
      <c r="I68" s="99"/>
      <c r="J68" s="100">
        <f>C68+F68</f>
        <v>312</v>
      </c>
      <c r="K68" s="109">
        <f t="shared" si="13"/>
        <v>172.37569060773481</v>
      </c>
      <c r="L68" s="46"/>
    </row>
    <row r="69" spans="1:29" s="8" customFormat="1" ht="35.25" customHeight="1">
      <c r="A69" s="127" t="s">
        <v>48</v>
      </c>
      <c r="B69" s="128">
        <f>B70+B72+B74+B75+B76+B71+B73</f>
        <v>13531</v>
      </c>
      <c r="C69" s="128">
        <f>C70+C72+C74+C75+C76+C71+C73</f>
        <v>124446</v>
      </c>
      <c r="D69" s="109">
        <f t="shared" si="11"/>
        <v>919.71029487842736</v>
      </c>
      <c r="E69" s="128">
        <f>E70+E72+E74+E75+E76+E71+E73</f>
        <v>4854</v>
      </c>
      <c r="F69" s="128">
        <f>F70+F72+F74+F75+F76+F71+F73</f>
        <v>10918</v>
      </c>
      <c r="G69" s="109">
        <f t="shared" si="12"/>
        <v>224.92789451998351</v>
      </c>
      <c r="H69" s="128">
        <f>H70+H72+H74+H75+H76+H71+H73</f>
        <v>17126</v>
      </c>
      <c r="I69" s="128">
        <f>I70+I72+I74+I75+I76+I71+I73</f>
        <v>6797</v>
      </c>
      <c r="J69" s="128">
        <f>J70+J72+J74+J75+J76+J71+J73</f>
        <v>128567</v>
      </c>
      <c r="K69" s="109">
        <f t="shared" si="13"/>
        <v>750.7123671610417</v>
      </c>
      <c r="L69" s="46"/>
    </row>
    <row r="70" spans="1:29" s="8" customFormat="1" ht="34.5" customHeight="1">
      <c r="A70" s="97" t="s">
        <v>76</v>
      </c>
      <c r="B70" s="98">
        <v>102</v>
      </c>
      <c r="C70" s="98">
        <v>165</v>
      </c>
      <c r="D70" s="109">
        <f t="shared" si="11"/>
        <v>161.76470588235296</v>
      </c>
      <c r="E70" s="98">
        <v>0</v>
      </c>
      <c r="F70" s="99">
        <v>0</v>
      </c>
      <c r="G70" s="109" t="str">
        <f t="shared" si="12"/>
        <v xml:space="preserve">0 </v>
      </c>
      <c r="H70" s="99">
        <f>B70+E70</f>
        <v>102</v>
      </c>
      <c r="I70" s="99"/>
      <c r="J70" s="99">
        <f>C70+F70</f>
        <v>165</v>
      </c>
      <c r="K70" s="109">
        <f t="shared" si="13"/>
        <v>161.76470588235296</v>
      </c>
      <c r="L70" s="46"/>
    </row>
    <row r="71" spans="1:29" s="8" customFormat="1" ht="36.75" customHeight="1">
      <c r="A71" s="97" t="s">
        <v>28</v>
      </c>
      <c r="B71" s="98">
        <v>1521</v>
      </c>
      <c r="C71" s="98">
        <v>2863</v>
      </c>
      <c r="D71" s="109">
        <f t="shared" si="11"/>
        <v>188.23142669296516</v>
      </c>
      <c r="E71" s="98">
        <v>0</v>
      </c>
      <c r="F71" s="99">
        <v>0</v>
      </c>
      <c r="G71" s="109" t="str">
        <f t="shared" si="12"/>
        <v xml:space="preserve">0 </v>
      </c>
      <c r="H71" s="99">
        <f>B71+E71</f>
        <v>1521</v>
      </c>
      <c r="I71" s="99"/>
      <c r="J71" s="99">
        <f>C71+F71</f>
        <v>2863</v>
      </c>
      <c r="K71" s="109">
        <f t="shared" si="13"/>
        <v>188.23142669296516</v>
      </c>
      <c r="L71" s="46"/>
    </row>
    <row r="72" spans="1:29" s="8" customFormat="1" ht="0.75" hidden="1" customHeight="1">
      <c r="A72" s="97" t="s">
        <v>70</v>
      </c>
      <c r="B72" s="98">
        <v>0</v>
      </c>
      <c r="C72" s="98">
        <v>0</v>
      </c>
      <c r="D72" s="109" t="str">
        <f t="shared" si="11"/>
        <v xml:space="preserve">0 </v>
      </c>
      <c r="E72" s="98">
        <v>0</v>
      </c>
      <c r="F72" s="99">
        <v>0</v>
      </c>
      <c r="G72" s="109" t="str">
        <f t="shared" si="12"/>
        <v xml:space="preserve">0 </v>
      </c>
      <c r="H72" s="99">
        <f>B72+E72</f>
        <v>0</v>
      </c>
      <c r="I72" s="99"/>
      <c r="J72" s="99">
        <f>C72+F72</f>
        <v>0</v>
      </c>
      <c r="K72" s="109" t="str">
        <f t="shared" si="13"/>
        <v xml:space="preserve">0 </v>
      </c>
      <c r="L72" s="46"/>
    </row>
    <row r="73" spans="1:29" s="8" customFormat="1" ht="19.5" hidden="1" customHeight="1">
      <c r="A73" s="97" t="s">
        <v>83</v>
      </c>
      <c r="B73" s="98">
        <v>0</v>
      </c>
      <c r="C73" s="98">
        <v>0</v>
      </c>
      <c r="D73" s="109" t="str">
        <f t="shared" si="11"/>
        <v xml:space="preserve">0 </v>
      </c>
      <c r="E73" s="98">
        <v>0</v>
      </c>
      <c r="F73" s="99">
        <v>0</v>
      </c>
      <c r="G73" s="109" t="str">
        <f t="shared" si="12"/>
        <v xml:space="preserve">0 </v>
      </c>
      <c r="H73" s="99">
        <f>B73+E73</f>
        <v>0</v>
      </c>
      <c r="I73" s="99"/>
      <c r="J73" s="99">
        <f>C73+F73</f>
        <v>0</v>
      </c>
      <c r="K73" s="109" t="str">
        <f t="shared" si="13"/>
        <v xml:space="preserve">0 </v>
      </c>
      <c r="L73" s="46"/>
    </row>
    <row r="74" spans="1:29" s="8" customFormat="1" ht="26.25" customHeight="1">
      <c r="A74" s="97" t="s">
        <v>27</v>
      </c>
      <c r="B74" s="98">
        <v>1702</v>
      </c>
      <c r="C74" s="98">
        <v>4382</v>
      </c>
      <c r="D74" s="109">
        <f t="shared" si="11"/>
        <v>257.46180963572266</v>
      </c>
      <c r="E74" s="98">
        <v>0</v>
      </c>
      <c r="F74" s="99">
        <v>0</v>
      </c>
      <c r="G74" s="109" t="str">
        <f t="shared" si="12"/>
        <v xml:space="preserve">0 </v>
      </c>
      <c r="H74" s="99">
        <f>B74+E74</f>
        <v>1702</v>
      </c>
      <c r="I74" s="99"/>
      <c r="J74" s="99">
        <f>C74+F74</f>
        <v>4382</v>
      </c>
      <c r="K74" s="109">
        <f t="shared" si="13"/>
        <v>257.46180963572266</v>
      </c>
      <c r="L74" s="46"/>
    </row>
    <row r="75" spans="1:29" s="8" customFormat="1" ht="24.75" customHeight="1">
      <c r="A75" s="97" t="s">
        <v>45</v>
      </c>
      <c r="B75" s="98">
        <v>1259</v>
      </c>
      <c r="C75" s="98">
        <v>95725</v>
      </c>
      <c r="D75" s="109">
        <f t="shared" si="11"/>
        <v>7603.2565528196983</v>
      </c>
      <c r="E75" s="98">
        <v>2397</v>
      </c>
      <c r="F75" s="99">
        <v>5292</v>
      </c>
      <c r="G75" s="109">
        <f t="shared" si="12"/>
        <v>220.77596996245305</v>
      </c>
      <c r="H75" s="99">
        <v>2397</v>
      </c>
      <c r="I75" s="99">
        <v>6797</v>
      </c>
      <c r="J75" s="99">
        <f>C75+F75-I75</f>
        <v>94220</v>
      </c>
      <c r="K75" s="109">
        <f t="shared" si="13"/>
        <v>3930.7467667918231</v>
      </c>
      <c r="L75" s="46"/>
    </row>
    <row r="76" spans="1:29" s="8" customFormat="1" ht="38.25" customHeight="1">
      <c r="A76" s="97" t="s">
        <v>34</v>
      </c>
      <c r="B76" s="98">
        <v>8947</v>
      </c>
      <c r="C76" s="98">
        <v>21311</v>
      </c>
      <c r="D76" s="109">
        <f t="shared" si="11"/>
        <v>238.19157259416562</v>
      </c>
      <c r="E76" s="98">
        <v>2457</v>
      </c>
      <c r="F76" s="99">
        <v>5626</v>
      </c>
      <c r="G76" s="109">
        <f t="shared" si="12"/>
        <v>228.97842897842901</v>
      </c>
      <c r="H76" s="99">
        <v>11404</v>
      </c>
      <c r="I76" s="99"/>
      <c r="J76" s="99">
        <f>C76+F76</f>
        <v>26937</v>
      </c>
      <c r="K76" s="109">
        <f t="shared" si="13"/>
        <v>236.20659417748158</v>
      </c>
      <c r="L76" s="46"/>
    </row>
    <row r="77" spans="1:29" s="8" customFormat="1" ht="36.75" customHeight="1">
      <c r="A77" s="127" t="s">
        <v>105</v>
      </c>
      <c r="B77" s="128">
        <f>B78+B79+B81+B82+B80</f>
        <v>3102</v>
      </c>
      <c r="C77" s="128">
        <f>C78+C79+C81+C82+C80</f>
        <v>40280</v>
      </c>
      <c r="D77" s="109">
        <f t="shared" si="11"/>
        <v>1298.5170857511284</v>
      </c>
      <c r="E77" s="128">
        <f>E78+E79+E81+E82+E80</f>
        <v>2536</v>
      </c>
      <c r="F77" s="128">
        <f>F78+F79+F81+F82</f>
        <v>31613</v>
      </c>
      <c r="G77" s="109">
        <f t="shared" si="12"/>
        <v>1246.5694006309147</v>
      </c>
      <c r="H77" s="128">
        <f>H78+H79+H81+H82+H80</f>
        <v>4414</v>
      </c>
      <c r="I77" s="128">
        <f>I78+I79+I81+I82+I80</f>
        <v>29708</v>
      </c>
      <c r="J77" s="128">
        <f>J78+J79+J81+J82+J80</f>
        <v>42185</v>
      </c>
      <c r="K77" s="109">
        <f t="shared" si="13"/>
        <v>955.70910738559132</v>
      </c>
      <c r="L77" s="46"/>
    </row>
    <row r="78" spans="1:29" s="8" customFormat="1" ht="30" customHeight="1">
      <c r="A78" s="97" t="s">
        <v>80</v>
      </c>
      <c r="B78" s="98">
        <v>55</v>
      </c>
      <c r="C78" s="98">
        <v>115</v>
      </c>
      <c r="D78" s="109">
        <f t="shared" si="11"/>
        <v>209.09090909090909</v>
      </c>
      <c r="E78" s="98">
        <v>0</v>
      </c>
      <c r="F78" s="99">
        <v>0</v>
      </c>
      <c r="G78" s="109" t="str">
        <f t="shared" si="12"/>
        <v xml:space="preserve">0 </v>
      </c>
      <c r="H78" s="99">
        <f>B78+E78</f>
        <v>55</v>
      </c>
      <c r="I78" s="99"/>
      <c r="J78" s="100">
        <f>C78+F78</f>
        <v>115</v>
      </c>
      <c r="K78" s="109">
        <f t="shared" si="13"/>
        <v>209.09090909090909</v>
      </c>
      <c r="L78" s="46"/>
      <c r="N78" s="101"/>
      <c r="U78" s="101"/>
      <c r="V78" s="101"/>
      <c r="W78" s="102"/>
      <c r="X78" s="101"/>
      <c r="Y78" s="101"/>
      <c r="Z78" s="102"/>
      <c r="AA78" s="101"/>
      <c r="AB78" s="101"/>
      <c r="AC78" s="101"/>
    </row>
    <row r="79" spans="1:29" s="8" customFormat="1" ht="29.25" hidden="1" customHeight="1">
      <c r="A79" s="97" t="s">
        <v>30</v>
      </c>
      <c r="B79" s="98"/>
      <c r="C79" s="98"/>
      <c r="D79" s="109" t="str">
        <f t="shared" si="11"/>
        <v xml:space="preserve">0 </v>
      </c>
      <c r="E79" s="98">
        <v>0</v>
      </c>
      <c r="F79" s="99">
        <v>0</v>
      </c>
      <c r="G79" s="109" t="str">
        <f t="shared" si="12"/>
        <v xml:space="preserve">0 </v>
      </c>
      <c r="H79" s="99">
        <f>B79+E79</f>
        <v>0</v>
      </c>
      <c r="I79" s="99"/>
      <c r="J79" s="100">
        <f>C79+F79</f>
        <v>0</v>
      </c>
      <c r="K79" s="109" t="str">
        <f t="shared" si="13"/>
        <v xml:space="preserve">0 </v>
      </c>
      <c r="L79" s="46"/>
    </row>
    <row r="80" spans="1:29" s="8" customFormat="1" ht="29.25" customHeight="1">
      <c r="A80" s="97" t="s">
        <v>30</v>
      </c>
      <c r="B80" s="98">
        <v>0</v>
      </c>
      <c r="C80" s="98">
        <v>75</v>
      </c>
      <c r="D80" s="109" t="str">
        <f t="shared" si="11"/>
        <v xml:space="preserve">0 </v>
      </c>
      <c r="E80" s="98">
        <v>0</v>
      </c>
      <c r="F80" s="99">
        <v>0</v>
      </c>
      <c r="G80" s="109" t="str">
        <f t="shared" si="12"/>
        <v xml:space="preserve">0 </v>
      </c>
      <c r="H80" s="99">
        <f>B80+E80</f>
        <v>0</v>
      </c>
      <c r="I80" s="99"/>
      <c r="J80" s="100">
        <f>C80+F80</f>
        <v>75</v>
      </c>
      <c r="K80" s="109" t="str">
        <f t="shared" si="13"/>
        <v xml:space="preserve">0 </v>
      </c>
      <c r="L80" s="46"/>
    </row>
    <row r="81" spans="1:12" s="8" customFormat="1" ht="27" customHeight="1">
      <c r="A81" s="97" t="s">
        <v>71</v>
      </c>
      <c r="B81" s="98">
        <v>3047</v>
      </c>
      <c r="C81" s="98">
        <v>40090</v>
      </c>
      <c r="D81" s="109">
        <f t="shared" si="11"/>
        <v>1315.7203807023302</v>
      </c>
      <c r="E81" s="98">
        <v>2536</v>
      </c>
      <c r="F81" s="99">
        <v>31613</v>
      </c>
      <c r="G81" s="109">
        <f t="shared" si="12"/>
        <v>1246.5694006309147</v>
      </c>
      <c r="H81" s="99">
        <v>4359</v>
      </c>
      <c r="I81" s="99">
        <v>29708</v>
      </c>
      <c r="J81" s="100">
        <f>C81+F81-I81</f>
        <v>41995</v>
      </c>
      <c r="K81" s="109">
        <f t="shared" si="13"/>
        <v>963.4090387703601</v>
      </c>
      <c r="L81" s="46"/>
    </row>
    <row r="82" spans="1:12" s="8" customFormat="1" ht="30" hidden="1" customHeight="1">
      <c r="A82" s="97" t="s">
        <v>72</v>
      </c>
      <c r="B82" s="98">
        <v>0</v>
      </c>
      <c r="C82" s="98">
        <v>0</v>
      </c>
      <c r="D82" s="109" t="str">
        <f t="shared" si="11"/>
        <v xml:space="preserve">0 </v>
      </c>
      <c r="E82" s="98">
        <v>0</v>
      </c>
      <c r="F82" s="99">
        <v>0</v>
      </c>
      <c r="G82" s="109" t="str">
        <f t="shared" si="12"/>
        <v xml:space="preserve">0 </v>
      </c>
      <c r="H82" s="99">
        <f>B82+E82</f>
        <v>0</v>
      </c>
      <c r="I82" s="99"/>
      <c r="J82" s="99">
        <f>C82+F82</f>
        <v>0</v>
      </c>
      <c r="K82" s="109" t="str">
        <f t="shared" si="13"/>
        <v xml:space="preserve">0 </v>
      </c>
      <c r="L82" s="46"/>
    </row>
    <row r="83" spans="1:12" s="8" customFormat="1" ht="36" hidden="1" customHeight="1">
      <c r="A83" s="127" t="s">
        <v>106</v>
      </c>
      <c r="B83" s="128">
        <f>B85+B84</f>
        <v>0</v>
      </c>
      <c r="C83" s="128">
        <f>C85</f>
        <v>0</v>
      </c>
      <c r="D83" s="109" t="str">
        <f t="shared" si="11"/>
        <v xml:space="preserve">0 </v>
      </c>
      <c r="E83" s="128">
        <f>E85</f>
        <v>0</v>
      </c>
      <c r="F83" s="128">
        <f>F85</f>
        <v>0</v>
      </c>
      <c r="G83" s="109" t="str">
        <f t="shared" si="12"/>
        <v xml:space="preserve">0 </v>
      </c>
      <c r="H83" s="128">
        <f>H85+H84</f>
        <v>0</v>
      </c>
      <c r="I83" s="128">
        <f>I85</f>
        <v>0</v>
      </c>
      <c r="J83" s="128">
        <f>J85</f>
        <v>0</v>
      </c>
      <c r="K83" s="109" t="str">
        <f t="shared" si="13"/>
        <v xml:space="preserve">0 </v>
      </c>
      <c r="L83" s="46"/>
    </row>
    <row r="84" spans="1:12" s="8" customFormat="1" ht="54" hidden="1" customHeight="1">
      <c r="A84" s="97" t="s">
        <v>93</v>
      </c>
      <c r="B84" s="129"/>
      <c r="C84" s="128">
        <v>0</v>
      </c>
      <c r="D84" s="109">
        <v>0</v>
      </c>
      <c r="E84" s="128">
        <v>0</v>
      </c>
      <c r="F84" s="128">
        <v>0</v>
      </c>
      <c r="G84" s="109">
        <v>0</v>
      </c>
      <c r="H84" s="128"/>
      <c r="I84" s="128"/>
      <c r="J84" s="128">
        <v>0</v>
      </c>
      <c r="K84" s="109"/>
      <c r="L84" s="46"/>
    </row>
    <row r="85" spans="1:12" s="8" customFormat="1" ht="33" hidden="1" customHeight="1">
      <c r="A85" s="97" t="s">
        <v>112</v>
      </c>
      <c r="B85" s="98"/>
      <c r="C85" s="98">
        <v>0</v>
      </c>
      <c r="D85" s="109" t="str">
        <f t="shared" ref="D85:D132" si="14">IF(B85=0,  "0 ", C85/B85*100)</f>
        <v xml:space="preserve">0 </v>
      </c>
      <c r="E85" s="98">
        <v>0</v>
      </c>
      <c r="F85" s="99">
        <v>0</v>
      </c>
      <c r="G85" s="109" t="str">
        <f t="shared" ref="G85:G125" si="15">IF(E85=0,  "0 ", F85/E85*100)</f>
        <v xml:space="preserve">0 </v>
      </c>
      <c r="H85" s="99">
        <f>B85+E85</f>
        <v>0</v>
      </c>
      <c r="I85" s="99"/>
      <c r="J85" s="100">
        <f>C85+F85</f>
        <v>0</v>
      </c>
      <c r="K85" s="109" t="str">
        <f t="shared" ref="K85:K120" si="16">IF(H85=0,  "0 ", J85/H85*100)</f>
        <v xml:space="preserve">0 </v>
      </c>
      <c r="L85" s="46"/>
    </row>
    <row r="86" spans="1:12" s="8" customFormat="1" ht="33" customHeight="1">
      <c r="A86" s="132" t="s">
        <v>106</v>
      </c>
      <c r="B86" s="130">
        <f>B87</f>
        <v>0</v>
      </c>
      <c r="C86" s="130">
        <f>C87</f>
        <v>0</v>
      </c>
      <c r="D86" s="109" t="str">
        <f t="shared" si="14"/>
        <v xml:space="preserve">0 </v>
      </c>
      <c r="E86" s="130"/>
      <c r="F86" s="135"/>
      <c r="G86" s="109" t="str">
        <f t="shared" si="15"/>
        <v xml:space="preserve">0 </v>
      </c>
      <c r="H86" s="135">
        <v>0</v>
      </c>
      <c r="I86" s="135"/>
      <c r="J86" s="120"/>
      <c r="K86" s="109" t="str">
        <f t="shared" si="16"/>
        <v xml:space="preserve">0 </v>
      </c>
      <c r="L86" s="46"/>
    </row>
    <row r="87" spans="1:12" s="8" customFormat="1" ht="33" customHeight="1">
      <c r="A87" s="97" t="s">
        <v>112</v>
      </c>
      <c r="B87" s="98">
        <v>0</v>
      </c>
      <c r="C87" s="98">
        <v>0</v>
      </c>
      <c r="D87" s="109"/>
      <c r="E87" s="98">
        <v>0</v>
      </c>
      <c r="F87" s="99">
        <v>0</v>
      </c>
      <c r="G87" s="109"/>
      <c r="H87" s="99">
        <v>0</v>
      </c>
      <c r="I87" s="99"/>
      <c r="J87" s="100"/>
      <c r="K87" s="109"/>
      <c r="L87" s="46"/>
    </row>
    <row r="88" spans="1:12" s="8" customFormat="1" ht="24.75" customHeight="1">
      <c r="A88" s="127" t="s">
        <v>49</v>
      </c>
      <c r="B88" s="130">
        <f>B89+B90+B93+B95+B96+B92</f>
        <v>81672</v>
      </c>
      <c r="C88" s="130">
        <f>C89+C90+C93+C95+C96+C92</f>
        <v>264663</v>
      </c>
      <c r="D88" s="109">
        <f t="shared" si="14"/>
        <v>324.0559800176315</v>
      </c>
      <c r="E88" s="128">
        <f>E89+E90+E93+E95+E96</f>
        <v>17</v>
      </c>
      <c r="F88" s="128">
        <f>F89+F90+F93+F95+F96</f>
        <v>20</v>
      </c>
      <c r="G88" s="109">
        <f t="shared" si="15"/>
        <v>117.64705882352942</v>
      </c>
      <c r="H88" s="128">
        <f>H89+H90+H93+H95+H96+H92</f>
        <v>81689</v>
      </c>
      <c r="I88" s="128">
        <f>I89+I90+I93+I95+I96+I92</f>
        <v>0</v>
      </c>
      <c r="J88" s="128">
        <f>J89+J90+J93+J95+J96+J92</f>
        <v>264683</v>
      </c>
      <c r="K88" s="109">
        <f t="shared" si="16"/>
        <v>324.01302500948719</v>
      </c>
      <c r="L88" s="46"/>
    </row>
    <row r="89" spans="1:12" s="8" customFormat="1" ht="24.75" customHeight="1">
      <c r="A89" s="97" t="s">
        <v>9</v>
      </c>
      <c r="B89" s="98">
        <v>22120</v>
      </c>
      <c r="C89" s="98">
        <v>75059</v>
      </c>
      <c r="D89" s="109">
        <f t="shared" si="14"/>
        <v>339.32640144665459</v>
      </c>
      <c r="E89" s="98">
        <v>0</v>
      </c>
      <c r="F89" s="99">
        <v>0</v>
      </c>
      <c r="G89" s="109" t="str">
        <f t="shared" si="15"/>
        <v xml:space="preserve">0 </v>
      </c>
      <c r="H89" s="99">
        <v>22120</v>
      </c>
      <c r="I89" s="99"/>
      <c r="J89" s="100">
        <f>C89+F89</f>
        <v>75059</v>
      </c>
      <c r="K89" s="109">
        <f t="shared" si="16"/>
        <v>339.32640144665459</v>
      </c>
      <c r="L89" s="46"/>
    </row>
    <row r="90" spans="1:12" s="8" customFormat="1" ht="25.5" customHeight="1">
      <c r="A90" s="97" t="s">
        <v>10</v>
      </c>
      <c r="B90" s="98">
        <v>48614</v>
      </c>
      <c r="C90" s="98">
        <v>167207</v>
      </c>
      <c r="D90" s="109">
        <f t="shared" si="14"/>
        <v>343.94824536141851</v>
      </c>
      <c r="E90" s="98">
        <v>0</v>
      </c>
      <c r="F90" s="99">
        <v>0</v>
      </c>
      <c r="G90" s="109" t="str">
        <f t="shared" si="15"/>
        <v xml:space="preserve">0 </v>
      </c>
      <c r="H90" s="99">
        <f>B90+E90</f>
        <v>48614</v>
      </c>
      <c r="I90" s="99"/>
      <c r="J90" s="100">
        <f>C90+F90</f>
        <v>167207</v>
      </c>
      <c r="K90" s="109">
        <f t="shared" si="16"/>
        <v>343.94824536141851</v>
      </c>
      <c r="L90" s="46"/>
    </row>
    <row r="91" spans="1:12" s="8" customFormat="1" ht="0.75" customHeight="1">
      <c r="A91" s="97" t="s">
        <v>21</v>
      </c>
      <c r="B91" s="98">
        <v>0</v>
      </c>
      <c r="C91" s="98"/>
      <c r="D91" s="109" t="str">
        <f t="shared" si="14"/>
        <v xml:space="preserve">0 </v>
      </c>
      <c r="E91" s="98"/>
      <c r="F91" s="99"/>
      <c r="G91" s="109" t="str">
        <f t="shared" si="15"/>
        <v xml:space="preserve">0 </v>
      </c>
      <c r="H91" s="99">
        <f>B91+E91</f>
        <v>0</v>
      </c>
      <c r="I91" s="99"/>
      <c r="J91" s="100">
        <f>C91+F91</f>
        <v>0</v>
      </c>
      <c r="K91" s="109" t="str">
        <f t="shared" si="16"/>
        <v xml:space="preserve">0 </v>
      </c>
      <c r="L91" s="46"/>
    </row>
    <row r="92" spans="1:12" s="8" customFormat="1" ht="41.25" customHeight="1">
      <c r="A92" s="97" t="s">
        <v>113</v>
      </c>
      <c r="B92" s="98">
        <v>5885</v>
      </c>
      <c r="C92" s="98">
        <v>11436</v>
      </c>
      <c r="D92" s="109">
        <f t="shared" si="14"/>
        <v>194.32455395072216</v>
      </c>
      <c r="E92" s="98">
        <v>0</v>
      </c>
      <c r="F92" s="99">
        <v>0</v>
      </c>
      <c r="G92" s="109" t="str">
        <f t="shared" si="15"/>
        <v xml:space="preserve">0 </v>
      </c>
      <c r="H92" s="99">
        <f>B92+E92</f>
        <v>5885</v>
      </c>
      <c r="I92" s="99"/>
      <c r="J92" s="100">
        <f>C92+F92</f>
        <v>11436</v>
      </c>
      <c r="K92" s="109">
        <f t="shared" si="16"/>
        <v>194.32455395072216</v>
      </c>
      <c r="L92" s="46"/>
    </row>
    <row r="93" spans="1:12" s="8" customFormat="1" ht="54.75" customHeight="1">
      <c r="A93" s="97" t="s">
        <v>96</v>
      </c>
      <c r="B93" s="98">
        <v>14</v>
      </c>
      <c r="C93" s="98">
        <v>107</v>
      </c>
      <c r="D93" s="109">
        <f t="shared" si="14"/>
        <v>764.28571428571433</v>
      </c>
      <c r="E93" s="98">
        <v>5</v>
      </c>
      <c r="F93" s="99">
        <v>4</v>
      </c>
      <c r="G93" s="109">
        <f t="shared" si="15"/>
        <v>80</v>
      </c>
      <c r="H93" s="99">
        <f t="shared" ref="H93:H98" si="17">B93+E93</f>
        <v>19</v>
      </c>
      <c r="I93" s="99"/>
      <c r="J93" s="100">
        <f>C93+F93-I93</f>
        <v>111</v>
      </c>
      <c r="K93" s="109">
        <f t="shared" si="16"/>
        <v>584.21052631578948</v>
      </c>
      <c r="L93" s="46"/>
    </row>
    <row r="94" spans="1:12" s="8" customFormat="1" ht="0.75" hidden="1" customHeight="1">
      <c r="A94" s="97" t="s">
        <v>39</v>
      </c>
      <c r="B94" s="98">
        <v>0</v>
      </c>
      <c r="C94" s="98"/>
      <c r="D94" s="109" t="str">
        <f t="shared" si="14"/>
        <v xml:space="preserve">0 </v>
      </c>
      <c r="E94" s="98"/>
      <c r="F94" s="99"/>
      <c r="G94" s="109" t="str">
        <f t="shared" si="15"/>
        <v xml:space="preserve">0 </v>
      </c>
      <c r="H94" s="99">
        <f t="shared" si="17"/>
        <v>0</v>
      </c>
      <c r="I94" s="99"/>
      <c r="J94" s="100">
        <f>C94+F94</f>
        <v>0</v>
      </c>
      <c r="K94" s="109" t="str">
        <f t="shared" si="16"/>
        <v xml:space="preserve">0 </v>
      </c>
      <c r="L94" s="46"/>
    </row>
    <row r="95" spans="1:12" s="8" customFormat="1" ht="38.25" customHeight="1">
      <c r="A95" s="97" t="s">
        <v>20</v>
      </c>
      <c r="B95" s="98">
        <v>68</v>
      </c>
      <c r="C95" s="98">
        <v>172</v>
      </c>
      <c r="D95" s="109">
        <f t="shared" si="14"/>
        <v>252.94117647058823</v>
      </c>
      <c r="E95" s="98">
        <v>12</v>
      </c>
      <c r="F95" s="99">
        <v>16</v>
      </c>
      <c r="G95" s="109">
        <f t="shared" si="15"/>
        <v>133.33333333333331</v>
      </c>
      <c r="H95" s="99">
        <f t="shared" si="17"/>
        <v>80</v>
      </c>
      <c r="I95" s="99"/>
      <c r="J95" s="100">
        <f>C95+F95-I95</f>
        <v>188</v>
      </c>
      <c r="K95" s="109">
        <f t="shared" si="16"/>
        <v>235</v>
      </c>
      <c r="L95" s="46"/>
    </row>
    <row r="96" spans="1:12" s="8" customFormat="1" ht="37.5" customHeight="1">
      <c r="A96" s="97" t="s">
        <v>29</v>
      </c>
      <c r="B96" s="98">
        <v>4971</v>
      </c>
      <c r="C96" s="98">
        <v>10682</v>
      </c>
      <c r="D96" s="109">
        <f t="shared" si="14"/>
        <v>214.88634077650372</v>
      </c>
      <c r="E96" s="98">
        <v>0</v>
      </c>
      <c r="F96" s="99">
        <v>0</v>
      </c>
      <c r="G96" s="109" t="str">
        <f t="shared" si="15"/>
        <v xml:space="preserve">0 </v>
      </c>
      <c r="H96" s="99">
        <f t="shared" si="17"/>
        <v>4971</v>
      </c>
      <c r="I96" s="99"/>
      <c r="J96" s="100">
        <f>C96+F96</f>
        <v>10682</v>
      </c>
      <c r="K96" s="109">
        <f t="shared" si="16"/>
        <v>214.88634077650372</v>
      </c>
      <c r="L96" s="46"/>
    </row>
    <row r="97" spans="1:14" s="8" customFormat="1" ht="33.75" customHeight="1">
      <c r="A97" s="127" t="s">
        <v>97</v>
      </c>
      <c r="B97" s="128">
        <f>B98+B99+B100</f>
        <v>21052</v>
      </c>
      <c r="C97" s="128">
        <f>C98+C99+C100</f>
        <v>43631</v>
      </c>
      <c r="D97" s="109">
        <f t="shared" si="14"/>
        <v>207.25346760402812</v>
      </c>
      <c r="E97" s="128">
        <f>E98+E99+E100</f>
        <v>2</v>
      </c>
      <c r="F97" s="128">
        <f>F98+F99+F100</f>
        <v>0</v>
      </c>
      <c r="G97" s="109">
        <f t="shared" si="15"/>
        <v>0</v>
      </c>
      <c r="H97" s="128">
        <f>H98+H99+H100</f>
        <v>21054</v>
      </c>
      <c r="I97" s="128">
        <f>I98+I99+I100</f>
        <v>0</v>
      </c>
      <c r="J97" s="128">
        <f>J98+J99+J100</f>
        <v>43631</v>
      </c>
      <c r="K97" s="109">
        <f t="shared" si="16"/>
        <v>207.23377980431272</v>
      </c>
      <c r="L97" s="46"/>
    </row>
    <row r="98" spans="1:14" s="8" customFormat="1" ht="24.75" customHeight="1">
      <c r="A98" s="97" t="s">
        <v>11</v>
      </c>
      <c r="B98" s="98">
        <v>16324</v>
      </c>
      <c r="C98" s="98">
        <v>33716</v>
      </c>
      <c r="D98" s="109">
        <f t="shared" si="14"/>
        <v>206.54251408968389</v>
      </c>
      <c r="E98" s="98">
        <v>2</v>
      </c>
      <c r="F98" s="99">
        <v>0</v>
      </c>
      <c r="G98" s="109">
        <f t="shared" si="15"/>
        <v>0</v>
      </c>
      <c r="H98" s="99">
        <f t="shared" si="17"/>
        <v>16326</v>
      </c>
      <c r="I98" s="99"/>
      <c r="J98" s="100">
        <f>C98+F98-I98</f>
        <v>33716</v>
      </c>
      <c r="K98" s="109">
        <f t="shared" si="16"/>
        <v>206.51721180938384</v>
      </c>
      <c r="L98" s="46"/>
    </row>
    <row r="99" spans="1:14" s="8" customFormat="1" ht="21.75" hidden="1" customHeight="1">
      <c r="A99" s="97" t="s">
        <v>12</v>
      </c>
      <c r="B99" s="98"/>
      <c r="C99" s="98">
        <v>0</v>
      </c>
      <c r="D99" s="109" t="str">
        <f t="shared" si="14"/>
        <v xml:space="preserve">0 </v>
      </c>
      <c r="E99" s="98">
        <v>0</v>
      </c>
      <c r="F99" s="99">
        <v>0</v>
      </c>
      <c r="G99" s="109" t="str">
        <f t="shared" si="15"/>
        <v xml:space="preserve">0 </v>
      </c>
      <c r="H99" s="99">
        <f>B99+E99</f>
        <v>0</v>
      </c>
      <c r="I99" s="99"/>
      <c r="J99" s="100">
        <f>C99+F99</f>
        <v>0</v>
      </c>
      <c r="K99" s="109" t="str">
        <f t="shared" si="16"/>
        <v xml:space="preserve">0 </v>
      </c>
      <c r="L99" s="46"/>
    </row>
    <row r="100" spans="1:14" s="8" customFormat="1" ht="46.5" customHeight="1">
      <c r="A100" s="97" t="s">
        <v>73</v>
      </c>
      <c r="B100" s="98">
        <v>4728</v>
      </c>
      <c r="C100" s="98">
        <v>9915</v>
      </c>
      <c r="D100" s="109">
        <f t="shared" si="14"/>
        <v>209.70812182741119</v>
      </c>
      <c r="E100" s="98">
        <v>0</v>
      </c>
      <c r="F100" s="99">
        <v>0</v>
      </c>
      <c r="G100" s="109" t="str">
        <f t="shared" si="15"/>
        <v xml:space="preserve">0 </v>
      </c>
      <c r="H100" s="99">
        <f>B100+E100</f>
        <v>4728</v>
      </c>
      <c r="I100" s="99"/>
      <c r="J100" s="100">
        <f>C100+F100</f>
        <v>9915</v>
      </c>
      <c r="K100" s="109">
        <f t="shared" si="16"/>
        <v>209.70812182741119</v>
      </c>
      <c r="L100" s="46"/>
    </row>
    <row r="101" spans="1:14" s="8" customFormat="1" ht="27" customHeight="1">
      <c r="A101" s="127" t="s">
        <v>84</v>
      </c>
      <c r="B101" s="128">
        <f>B102+B103+B104+B105</f>
        <v>0</v>
      </c>
      <c r="C101" s="128">
        <f>C102+C103+C104+C105</f>
        <v>0</v>
      </c>
      <c r="D101" s="109" t="str">
        <f t="shared" si="14"/>
        <v xml:space="preserve">0 </v>
      </c>
      <c r="E101" s="128">
        <f>E102+E103+E104+E105</f>
        <v>0</v>
      </c>
      <c r="F101" s="128">
        <f>F102+F103+F104+F105</f>
        <v>0</v>
      </c>
      <c r="G101" s="109" t="str">
        <f t="shared" si="15"/>
        <v xml:space="preserve">0 </v>
      </c>
      <c r="H101" s="128">
        <f>H102+H103+H104+H105</f>
        <v>0</v>
      </c>
      <c r="I101" s="128"/>
      <c r="J101" s="128">
        <f>J102+J103+J104+J105</f>
        <v>0</v>
      </c>
      <c r="K101" s="109" t="str">
        <f t="shared" si="16"/>
        <v xml:space="preserve">0 </v>
      </c>
      <c r="L101" s="46"/>
    </row>
    <row r="102" spans="1:14" s="8" customFormat="1" ht="29.25" hidden="1" customHeight="1">
      <c r="A102" s="97" t="s">
        <v>7</v>
      </c>
      <c r="B102" s="98"/>
      <c r="C102" s="98">
        <v>0</v>
      </c>
      <c r="D102" s="109" t="str">
        <f t="shared" si="14"/>
        <v xml:space="preserve">0 </v>
      </c>
      <c r="E102" s="98">
        <v>0</v>
      </c>
      <c r="F102" s="99">
        <v>0</v>
      </c>
      <c r="G102" s="109" t="str">
        <f t="shared" si="15"/>
        <v xml:space="preserve">0 </v>
      </c>
      <c r="H102" s="99">
        <f>B102+E102</f>
        <v>0</v>
      </c>
      <c r="I102" s="99"/>
      <c r="J102" s="99">
        <f>C102+F102</f>
        <v>0</v>
      </c>
      <c r="K102" s="109" t="str">
        <f t="shared" si="16"/>
        <v xml:space="preserve">0 </v>
      </c>
      <c r="L102" s="46"/>
    </row>
    <row r="103" spans="1:14" s="8" customFormat="1" ht="26.25" hidden="1" customHeight="1">
      <c r="A103" s="97" t="s">
        <v>25</v>
      </c>
      <c r="B103" s="98">
        <v>0</v>
      </c>
      <c r="C103" s="98">
        <v>0</v>
      </c>
      <c r="D103" s="109" t="str">
        <f t="shared" si="14"/>
        <v xml:space="preserve">0 </v>
      </c>
      <c r="E103" s="98">
        <v>0</v>
      </c>
      <c r="F103" s="99">
        <v>0</v>
      </c>
      <c r="G103" s="109" t="str">
        <f t="shared" si="15"/>
        <v xml:space="preserve">0 </v>
      </c>
      <c r="H103" s="99">
        <f>B103+E103</f>
        <v>0</v>
      </c>
      <c r="I103" s="99"/>
      <c r="J103" s="99">
        <f>C103+F103</f>
        <v>0</v>
      </c>
      <c r="K103" s="109" t="str">
        <f t="shared" si="16"/>
        <v xml:space="preserve">0 </v>
      </c>
      <c r="L103" s="46"/>
    </row>
    <row r="104" spans="1:14" s="8" customFormat="1" ht="37.5" hidden="1" customHeight="1">
      <c r="A104" s="97" t="s">
        <v>44</v>
      </c>
      <c r="B104" s="98"/>
      <c r="C104" s="98">
        <v>0</v>
      </c>
      <c r="D104" s="109" t="str">
        <f t="shared" si="14"/>
        <v xml:space="preserve">0 </v>
      </c>
      <c r="E104" s="98">
        <v>0</v>
      </c>
      <c r="F104" s="99">
        <v>0</v>
      </c>
      <c r="G104" s="109" t="str">
        <f t="shared" si="15"/>
        <v xml:space="preserve">0 </v>
      </c>
      <c r="H104" s="99">
        <f>B104+E104</f>
        <v>0</v>
      </c>
      <c r="I104" s="99"/>
      <c r="J104" s="99">
        <f>C104+F104</f>
        <v>0</v>
      </c>
      <c r="K104" s="109" t="str">
        <f t="shared" si="16"/>
        <v xml:space="preserve">0 </v>
      </c>
      <c r="L104" s="46"/>
    </row>
    <row r="105" spans="1:14" s="8" customFormat="1" ht="39.75" customHeight="1">
      <c r="A105" s="97" t="s">
        <v>81</v>
      </c>
      <c r="B105" s="98">
        <v>0</v>
      </c>
      <c r="C105" s="98">
        <v>0</v>
      </c>
      <c r="D105" s="109" t="str">
        <f t="shared" si="14"/>
        <v xml:space="preserve">0 </v>
      </c>
      <c r="E105" s="98">
        <v>0</v>
      </c>
      <c r="F105" s="99">
        <v>0</v>
      </c>
      <c r="G105" s="109" t="str">
        <f t="shared" si="15"/>
        <v xml:space="preserve">0 </v>
      </c>
      <c r="H105" s="99">
        <f>B105+E105</f>
        <v>0</v>
      </c>
      <c r="I105" s="99"/>
      <c r="J105" s="99">
        <v>0</v>
      </c>
      <c r="K105" s="109" t="str">
        <f t="shared" si="16"/>
        <v xml:space="preserve">0 </v>
      </c>
      <c r="L105" s="46"/>
    </row>
    <row r="106" spans="1:14" s="8" customFormat="1" ht="24.75" customHeight="1">
      <c r="A106" s="127" t="s">
        <v>50</v>
      </c>
      <c r="B106" s="128">
        <f>B107+B108+B109+B110+B111</f>
        <v>61978</v>
      </c>
      <c r="C106" s="128">
        <f>C107+C108+C109+C110+C111</f>
        <v>108984</v>
      </c>
      <c r="D106" s="109">
        <f t="shared" si="14"/>
        <v>175.84304107909259</v>
      </c>
      <c r="E106" s="128">
        <f>E107+E108+E109+E110+E111</f>
        <v>0</v>
      </c>
      <c r="F106" s="128">
        <v>0</v>
      </c>
      <c r="G106" s="109" t="str">
        <f t="shared" si="15"/>
        <v xml:space="preserve">0 </v>
      </c>
      <c r="H106" s="128">
        <f>H107+H108+H109+H110+H111</f>
        <v>61978</v>
      </c>
      <c r="I106" s="128">
        <f>I107+I108+I109+I110+I111</f>
        <v>0</v>
      </c>
      <c r="J106" s="128">
        <f>J107+J108+J109+J110+J111</f>
        <v>108984</v>
      </c>
      <c r="K106" s="109">
        <f t="shared" si="16"/>
        <v>175.84304107909259</v>
      </c>
      <c r="L106" s="46"/>
    </row>
    <row r="107" spans="1:14" s="8" customFormat="1" ht="21" customHeight="1">
      <c r="A107" s="97" t="s">
        <v>13</v>
      </c>
      <c r="B107" s="98">
        <v>3003</v>
      </c>
      <c r="C107" s="98">
        <v>5144</v>
      </c>
      <c r="D107" s="109">
        <f t="shared" si="14"/>
        <v>171.2953712953713</v>
      </c>
      <c r="E107" s="98">
        <v>0</v>
      </c>
      <c r="F107" s="99">
        <v>0</v>
      </c>
      <c r="G107" s="109" t="str">
        <f t="shared" si="15"/>
        <v xml:space="preserve">0 </v>
      </c>
      <c r="H107" s="99">
        <v>3003</v>
      </c>
      <c r="I107" s="99"/>
      <c r="J107" s="100">
        <f>C107+F107</f>
        <v>5144</v>
      </c>
      <c r="K107" s="109">
        <f t="shared" si="16"/>
        <v>171.2953712953713</v>
      </c>
      <c r="L107" s="46"/>
    </row>
    <row r="108" spans="1:14" s="8" customFormat="1" ht="36" customHeight="1">
      <c r="A108" s="97" t="s">
        <v>33</v>
      </c>
      <c r="B108" s="98">
        <v>14373</v>
      </c>
      <c r="C108" s="98">
        <v>25992</v>
      </c>
      <c r="D108" s="109">
        <f t="shared" si="14"/>
        <v>180.83907326236695</v>
      </c>
      <c r="E108" s="98">
        <v>0</v>
      </c>
      <c r="F108" s="99">
        <v>0</v>
      </c>
      <c r="G108" s="109" t="str">
        <f t="shared" si="15"/>
        <v xml:space="preserve">0 </v>
      </c>
      <c r="H108" s="99">
        <f>B108+E108</f>
        <v>14373</v>
      </c>
      <c r="I108" s="99"/>
      <c r="J108" s="100">
        <f>C108+F108</f>
        <v>25992</v>
      </c>
      <c r="K108" s="109">
        <f t="shared" si="16"/>
        <v>180.83907326236695</v>
      </c>
      <c r="L108" s="46"/>
    </row>
    <row r="109" spans="1:14" s="8" customFormat="1" ht="36" customHeight="1">
      <c r="A109" s="97" t="s">
        <v>31</v>
      </c>
      <c r="B109" s="98">
        <v>26620</v>
      </c>
      <c r="C109" s="98">
        <v>49567</v>
      </c>
      <c r="D109" s="109">
        <f t="shared" si="14"/>
        <v>186.20210368144251</v>
      </c>
      <c r="E109" s="98">
        <v>0</v>
      </c>
      <c r="F109" s="99">
        <v>0</v>
      </c>
      <c r="G109" s="109" t="str">
        <f t="shared" si="15"/>
        <v xml:space="preserve">0 </v>
      </c>
      <c r="H109" s="99">
        <f>B109+E109</f>
        <v>26620</v>
      </c>
      <c r="I109" s="99"/>
      <c r="J109" s="100">
        <f>C109+F109</f>
        <v>49567</v>
      </c>
      <c r="K109" s="109">
        <f t="shared" si="16"/>
        <v>186.20210368144251</v>
      </c>
      <c r="L109" s="46"/>
    </row>
    <row r="110" spans="1:14" s="8" customFormat="1" ht="21" customHeight="1">
      <c r="A110" s="97" t="s">
        <v>58</v>
      </c>
      <c r="B110" s="98">
        <v>15670</v>
      </c>
      <c r="C110" s="98">
        <v>23544</v>
      </c>
      <c r="D110" s="109">
        <f t="shared" si="14"/>
        <v>150.24888321633696</v>
      </c>
      <c r="E110" s="98">
        <v>0</v>
      </c>
      <c r="F110" s="99">
        <v>0</v>
      </c>
      <c r="G110" s="109" t="str">
        <f t="shared" si="15"/>
        <v xml:space="preserve">0 </v>
      </c>
      <c r="H110" s="99">
        <f>B110+E110</f>
        <v>15670</v>
      </c>
      <c r="I110" s="99"/>
      <c r="J110" s="100">
        <f>C110+F110</f>
        <v>23544</v>
      </c>
      <c r="K110" s="109">
        <f t="shared" si="16"/>
        <v>150.24888321633696</v>
      </c>
      <c r="L110" s="46"/>
    </row>
    <row r="111" spans="1:14" s="8" customFormat="1" ht="35.25" customHeight="1">
      <c r="A111" s="97" t="s">
        <v>32</v>
      </c>
      <c r="B111" s="98">
        <v>2312</v>
      </c>
      <c r="C111" s="131">
        <v>4737</v>
      </c>
      <c r="D111" s="109">
        <f t="shared" si="14"/>
        <v>204.88754325259518</v>
      </c>
      <c r="E111" s="98">
        <v>0</v>
      </c>
      <c r="F111" s="99">
        <v>0</v>
      </c>
      <c r="G111" s="109" t="str">
        <f t="shared" si="15"/>
        <v xml:space="preserve">0 </v>
      </c>
      <c r="H111" s="99">
        <f>B111+E111</f>
        <v>2312</v>
      </c>
      <c r="I111" s="99"/>
      <c r="J111" s="100">
        <f>C111+F111</f>
        <v>4737</v>
      </c>
      <c r="K111" s="109">
        <f t="shared" si="16"/>
        <v>204.88754325259518</v>
      </c>
      <c r="L111" s="46"/>
    </row>
    <row r="112" spans="1:14" s="8" customFormat="1" ht="34.5" customHeight="1">
      <c r="A112" s="132" t="s">
        <v>59</v>
      </c>
      <c r="B112" s="130">
        <f>B113+B114+B115+B120+B121</f>
        <v>5735</v>
      </c>
      <c r="C112" s="130">
        <f>C113+C114+C115+C120+C121</f>
        <v>13623</v>
      </c>
      <c r="D112" s="109">
        <f t="shared" si="14"/>
        <v>237.54141238012204</v>
      </c>
      <c r="E112" s="130">
        <f>E113+E114+E115+E120</f>
        <v>0</v>
      </c>
      <c r="F112" s="130">
        <f>F113+F114+F115+F120</f>
        <v>0</v>
      </c>
      <c r="G112" s="109" t="str">
        <f t="shared" si="15"/>
        <v xml:space="preserve">0 </v>
      </c>
      <c r="H112" s="133">
        <f>H113+H114+H115+H120+H121</f>
        <v>5735</v>
      </c>
      <c r="I112" s="133">
        <f>I113+I114+I115+I120+I121</f>
        <v>0</v>
      </c>
      <c r="J112" s="133">
        <f>J113+J114+J115+J120+J121</f>
        <v>13623</v>
      </c>
      <c r="K112" s="109">
        <f t="shared" si="16"/>
        <v>237.54141238012204</v>
      </c>
      <c r="L112" s="46"/>
      <c r="N112" s="21"/>
    </row>
    <row r="113" spans="1:12" s="8" customFormat="1" ht="22.5" customHeight="1">
      <c r="A113" s="97" t="s">
        <v>60</v>
      </c>
      <c r="B113" s="98">
        <v>3506</v>
      </c>
      <c r="C113" s="131">
        <v>7694</v>
      </c>
      <c r="D113" s="109">
        <f t="shared" si="14"/>
        <v>219.45236737022248</v>
      </c>
      <c r="E113" s="98">
        <v>0</v>
      </c>
      <c r="F113" s="99">
        <v>0</v>
      </c>
      <c r="G113" s="109" t="str">
        <f t="shared" si="15"/>
        <v xml:space="preserve">0 </v>
      </c>
      <c r="H113" s="99">
        <f>B113+E113</f>
        <v>3506</v>
      </c>
      <c r="I113" s="99"/>
      <c r="J113" s="100">
        <f>C113+F113</f>
        <v>7694</v>
      </c>
      <c r="K113" s="109">
        <f t="shared" si="16"/>
        <v>219.45236737022248</v>
      </c>
      <c r="L113" s="46"/>
    </row>
    <row r="114" spans="1:12" s="8" customFormat="1" ht="22.5" customHeight="1">
      <c r="A114" s="97" t="s">
        <v>61</v>
      </c>
      <c r="B114" s="98">
        <v>2174</v>
      </c>
      <c r="C114" s="131">
        <v>5775</v>
      </c>
      <c r="D114" s="109">
        <f t="shared" si="14"/>
        <v>265.63937442502299</v>
      </c>
      <c r="E114" s="98">
        <v>0</v>
      </c>
      <c r="F114" s="99">
        <v>0</v>
      </c>
      <c r="G114" s="109" t="str">
        <f t="shared" si="15"/>
        <v xml:space="preserve">0 </v>
      </c>
      <c r="H114" s="99">
        <f>B114+E114</f>
        <v>2174</v>
      </c>
      <c r="I114" s="99"/>
      <c r="J114" s="100">
        <f>C114+F114</f>
        <v>5775</v>
      </c>
      <c r="K114" s="109">
        <f t="shared" si="16"/>
        <v>265.63937442502299</v>
      </c>
      <c r="L114" s="46"/>
    </row>
    <row r="115" spans="1:12" s="8" customFormat="1" ht="54.75" hidden="1" customHeight="1">
      <c r="A115" s="97" t="s">
        <v>77</v>
      </c>
      <c r="B115" s="98">
        <v>0</v>
      </c>
      <c r="C115" s="131"/>
      <c r="D115" s="109" t="str">
        <f t="shared" si="14"/>
        <v xml:space="preserve">0 </v>
      </c>
      <c r="E115" s="98">
        <v>0</v>
      </c>
      <c r="F115" s="99">
        <v>0</v>
      </c>
      <c r="G115" s="109" t="str">
        <f t="shared" si="15"/>
        <v xml:space="preserve">0 </v>
      </c>
      <c r="H115" s="99">
        <f t="shared" ref="H115:H121" si="18">B115+E115</f>
        <v>0</v>
      </c>
      <c r="I115" s="99"/>
      <c r="J115" s="100">
        <f t="shared" ref="J115:J121" si="19">C115+F115</f>
        <v>0</v>
      </c>
      <c r="K115" s="109" t="str">
        <f t="shared" si="16"/>
        <v xml:space="preserve">0 </v>
      </c>
      <c r="L115" s="46"/>
    </row>
    <row r="116" spans="1:12" s="8" customFormat="1" ht="33" hidden="1" customHeight="1">
      <c r="A116" s="132" t="s">
        <v>65</v>
      </c>
      <c r="B116" s="130">
        <f>B117+B118</f>
        <v>0</v>
      </c>
      <c r="C116" s="133"/>
      <c r="D116" s="109" t="str">
        <f t="shared" si="14"/>
        <v xml:space="preserve">0 </v>
      </c>
      <c r="E116" s="130">
        <f>E117+E118</f>
        <v>0</v>
      </c>
      <c r="F116" s="133">
        <f>F117+F118</f>
        <v>0</v>
      </c>
      <c r="G116" s="109" t="str">
        <f t="shared" si="15"/>
        <v xml:space="preserve">0 </v>
      </c>
      <c r="H116" s="99">
        <f t="shared" si="18"/>
        <v>0</v>
      </c>
      <c r="I116" s="133"/>
      <c r="J116" s="100">
        <f t="shared" si="19"/>
        <v>0</v>
      </c>
      <c r="K116" s="109" t="str">
        <f t="shared" si="16"/>
        <v xml:space="preserve">0 </v>
      </c>
      <c r="L116" s="46"/>
    </row>
    <row r="117" spans="1:12" s="8" customFormat="1" ht="26.25" hidden="1" customHeight="1">
      <c r="A117" s="97" t="s">
        <v>66</v>
      </c>
      <c r="B117" s="98"/>
      <c r="C117" s="131"/>
      <c r="D117" s="109" t="str">
        <f t="shared" si="14"/>
        <v xml:space="preserve">0 </v>
      </c>
      <c r="E117" s="98">
        <v>0</v>
      </c>
      <c r="F117" s="99">
        <v>0</v>
      </c>
      <c r="G117" s="109" t="str">
        <f t="shared" si="15"/>
        <v xml:space="preserve">0 </v>
      </c>
      <c r="H117" s="99">
        <f t="shared" si="18"/>
        <v>0</v>
      </c>
      <c r="I117" s="99"/>
      <c r="J117" s="100">
        <f t="shared" si="19"/>
        <v>0</v>
      </c>
      <c r="K117" s="109" t="str">
        <f t="shared" si="16"/>
        <v xml:space="preserve">0 </v>
      </c>
      <c r="L117" s="46"/>
    </row>
    <row r="118" spans="1:12" s="8" customFormat="1" ht="27" hidden="1" customHeight="1">
      <c r="A118" s="97" t="s">
        <v>67</v>
      </c>
      <c r="B118" s="98">
        <v>0</v>
      </c>
      <c r="C118" s="131"/>
      <c r="D118" s="109" t="str">
        <f t="shared" si="14"/>
        <v xml:space="preserve">0 </v>
      </c>
      <c r="E118" s="98">
        <v>0</v>
      </c>
      <c r="F118" s="99">
        <v>0</v>
      </c>
      <c r="G118" s="109" t="str">
        <f t="shared" si="15"/>
        <v xml:space="preserve">0 </v>
      </c>
      <c r="H118" s="99">
        <f t="shared" si="18"/>
        <v>0</v>
      </c>
      <c r="I118" s="99"/>
      <c r="J118" s="100">
        <f t="shared" si="19"/>
        <v>0</v>
      </c>
      <c r="K118" s="109" t="str">
        <f t="shared" si="16"/>
        <v xml:space="preserve">0 </v>
      </c>
      <c r="L118" s="46"/>
    </row>
    <row r="119" spans="1:12" s="8" customFormat="1" ht="27" hidden="1" customHeight="1">
      <c r="A119" s="97" t="s">
        <v>68</v>
      </c>
      <c r="B119" s="98">
        <v>0</v>
      </c>
      <c r="C119" s="131"/>
      <c r="D119" s="109" t="str">
        <f t="shared" si="14"/>
        <v xml:space="preserve">0 </v>
      </c>
      <c r="E119" s="98">
        <v>0</v>
      </c>
      <c r="F119" s="99">
        <v>0</v>
      </c>
      <c r="G119" s="109" t="str">
        <f t="shared" si="15"/>
        <v xml:space="preserve">0 </v>
      </c>
      <c r="H119" s="99">
        <f t="shared" si="18"/>
        <v>0</v>
      </c>
      <c r="I119" s="99"/>
      <c r="J119" s="100">
        <f t="shared" si="19"/>
        <v>0</v>
      </c>
      <c r="K119" s="109" t="str">
        <f t="shared" si="16"/>
        <v xml:space="preserve">0 </v>
      </c>
      <c r="L119" s="46"/>
    </row>
    <row r="120" spans="1:12" s="8" customFormat="1" ht="30.75" hidden="1" customHeight="1">
      <c r="A120" s="97" t="s">
        <v>77</v>
      </c>
      <c r="B120" s="98"/>
      <c r="C120" s="131">
        <v>0</v>
      </c>
      <c r="D120" s="109" t="str">
        <f t="shared" si="14"/>
        <v xml:space="preserve">0 </v>
      </c>
      <c r="E120" s="98">
        <v>0</v>
      </c>
      <c r="F120" s="99">
        <v>0</v>
      </c>
      <c r="G120" s="109" t="str">
        <f t="shared" si="15"/>
        <v xml:space="preserve">0 </v>
      </c>
      <c r="H120" s="99">
        <f t="shared" si="18"/>
        <v>0</v>
      </c>
      <c r="I120" s="99"/>
      <c r="J120" s="100">
        <f t="shared" si="19"/>
        <v>0</v>
      </c>
      <c r="K120" s="109" t="str">
        <f t="shared" si="16"/>
        <v xml:space="preserve">0 </v>
      </c>
      <c r="L120" s="46"/>
    </row>
    <row r="121" spans="1:12" s="8" customFormat="1" ht="30.75" customHeight="1">
      <c r="A121" s="97" t="s">
        <v>119</v>
      </c>
      <c r="B121" s="98">
        <v>55</v>
      </c>
      <c r="C121" s="131">
        <v>154</v>
      </c>
      <c r="D121" s="109">
        <f t="shared" si="14"/>
        <v>280</v>
      </c>
      <c r="E121" s="98">
        <v>0</v>
      </c>
      <c r="F121" s="99">
        <v>0</v>
      </c>
      <c r="G121" s="109" t="str">
        <f t="shared" si="15"/>
        <v xml:space="preserve">0 </v>
      </c>
      <c r="H121" s="99">
        <f t="shared" si="18"/>
        <v>55</v>
      </c>
      <c r="I121" s="99"/>
      <c r="J121" s="100">
        <f t="shared" si="19"/>
        <v>154</v>
      </c>
      <c r="K121" s="109"/>
      <c r="L121" s="46"/>
    </row>
    <row r="122" spans="1:12" s="8" customFormat="1" ht="35.25" customHeight="1">
      <c r="A122" s="132" t="s">
        <v>65</v>
      </c>
      <c r="B122" s="128">
        <f>B123+B125</f>
        <v>255</v>
      </c>
      <c r="C122" s="128">
        <f>C123+C125</f>
        <v>422</v>
      </c>
      <c r="D122" s="109">
        <f t="shared" si="14"/>
        <v>165.49019607843135</v>
      </c>
      <c r="E122" s="128">
        <f>E124+E123</f>
        <v>0</v>
      </c>
      <c r="F122" s="128">
        <f>F124+F123+F125</f>
        <v>0</v>
      </c>
      <c r="G122" s="109" t="str">
        <f t="shared" si="15"/>
        <v xml:space="preserve">0 </v>
      </c>
      <c r="H122" s="128">
        <f>H123+H125</f>
        <v>255</v>
      </c>
      <c r="I122" s="128">
        <f>I124+I123+I125</f>
        <v>0</v>
      </c>
      <c r="J122" s="128">
        <f>J124+J123+J125</f>
        <v>422</v>
      </c>
      <c r="K122" s="109">
        <f t="shared" ref="K122:K132" si="20">IF(H122=0,  "0 ", J122/H122*100)</f>
        <v>165.49019607843135</v>
      </c>
      <c r="L122" s="46"/>
    </row>
    <row r="123" spans="1:12" s="8" customFormat="1" ht="34.5" customHeight="1">
      <c r="A123" s="97" t="s">
        <v>66</v>
      </c>
      <c r="B123" s="129">
        <v>0</v>
      </c>
      <c r="C123" s="129">
        <v>100</v>
      </c>
      <c r="D123" s="109" t="str">
        <f t="shared" si="14"/>
        <v xml:space="preserve">0 </v>
      </c>
      <c r="E123" s="129">
        <v>0</v>
      </c>
      <c r="F123" s="129">
        <v>0</v>
      </c>
      <c r="G123" s="109" t="str">
        <f t="shared" si="15"/>
        <v xml:space="preserve">0 </v>
      </c>
      <c r="H123" s="99">
        <f>B123+E123</f>
        <v>0</v>
      </c>
      <c r="I123" s="99"/>
      <c r="J123" s="100">
        <f>C123+F123</f>
        <v>100</v>
      </c>
      <c r="K123" s="109" t="str">
        <f t="shared" si="20"/>
        <v xml:space="preserve">0 </v>
      </c>
      <c r="L123" s="46"/>
    </row>
    <row r="124" spans="1:12" s="8" customFormat="1" ht="54.75" hidden="1" customHeight="1">
      <c r="A124" s="97" t="s">
        <v>67</v>
      </c>
      <c r="B124" s="98"/>
      <c r="C124" s="131">
        <v>0</v>
      </c>
      <c r="D124" s="109" t="str">
        <f t="shared" si="14"/>
        <v xml:space="preserve">0 </v>
      </c>
      <c r="E124" s="98">
        <v>0</v>
      </c>
      <c r="F124" s="99">
        <v>0</v>
      </c>
      <c r="G124" s="109" t="str">
        <f t="shared" si="15"/>
        <v xml:space="preserve">0 </v>
      </c>
      <c r="H124" s="99">
        <f>B124+E124</f>
        <v>0</v>
      </c>
      <c r="I124" s="99"/>
      <c r="J124" s="100">
        <f>C124+F124</f>
        <v>0</v>
      </c>
      <c r="K124" s="109" t="str">
        <f t="shared" si="20"/>
        <v xml:space="preserve">0 </v>
      </c>
      <c r="L124" s="46"/>
    </row>
    <row r="125" spans="1:12" s="8" customFormat="1" ht="38.25" customHeight="1">
      <c r="A125" s="97" t="s">
        <v>67</v>
      </c>
      <c r="B125" s="98">
        <v>255</v>
      </c>
      <c r="C125" s="131">
        <v>322</v>
      </c>
      <c r="D125" s="109">
        <f t="shared" si="14"/>
        <v>126.27450980392156</v>
      </c>
      <c r="E125" s="98">
        <v>0</v>
      </c>
      <c r="F125" s="99">
        <v>0</v>
      </c>
      <c r="G125" s="109" t="str">
        <f t="shared" si="15"/>
        <v xml:space="preserve">0 </v>
      </c>
      <c r="H125" s="99">
        <f>B125+E125</f>
        <v>255</v>
      </c>
      <c r="I125" s="99"/>
      <c r="J125" s="100">
        <f>C125+F125</f>
        <v>322</v>
      </c>
      <c r="K125" s="109">
        <f t="shared" si="20"/>
        <v>126.27450980392156</v>
      </c>
      <c r="L125" s="46"/>
    </row>
    <row r="126" spans="1:12" s="13" customFormat="1" ht="52.5" hidden="1" customHeight="1">
      <c r="A126" s="132" t="s">
        <v>98</v>
      </c>
      <c r="B126" s="130">
        <f>B127</f>
        <v>0</v>
      </c>
      <c r="C126" s="130">
        <f>C127</f>
        <v>0</v>
      </c>
      <c r="D126" s="109" t="str">
        <f t="shared" si="14"/>
        <v xml:space="preserve">0 </v>
      </c>
      <c r="E126" s="130">
        <f t="shared" ref="E126:J126" si="21">E127</f>
        <v>0</v>
      </c>
      <c r="F126" s="130">
        <f t="shared" si="21"/>
        <v>0</v>
      </c>
      <c r="G126" s="130" t="str">
        <f t="shared" si="21"/>
        <v xml:space="preserve">0 </v>
      </c>
      <c r="H126" s="130">
        <f t="shared" si="21"/>
        <v>0</v>
      </c>
      <c r="I126" s="130">
        <f t="shared" si="21"/>
        <v>0</v>
      </c>
      <c r="J126" s="130">
        <f t="shared" si="21"/>
        <v>0</v>
      </c>
      <c r="K126" s="109" t="str">
        <f t="shared" si="20"/>
        <v xml:space="preserve">0 </v>
      </c>
      <c r="L126" s="49"/>
    </row>
    <row r="127" spans="1:12" s="8" customFormat="1" ht="33" hidden="1" customHeight="1">
      <c r="A127" s="97" t="s">
        <v>98</v>
      </c>
      <c r="B127" s="98">
        <v>0</v>
      </c>
      <c r="C127" s="131">
        <v>0</v>
      </c>
      <c r="D127" s="109" t="str">
        <f t="shared" si="14"/>
        <v xml:space="preserve">0 </v>
      </c>
      <c r="E127" s="98">
        <v>0</v>
      </c>
      <c r="F127" s="99">
        <v>0</v>
      </c>
      <c r="G127" s="98" t="str">
        <f>G128</f>
        <v xml:space="preserve">0 </v>
      </c>
      <c r="H127" s="99">
        <f>B127+E127</f>
        <v>0</v>
      </c>
      <c r="I127" s="99">
        <f>C127+F127</f>
        <v>0</v>
      </c>
      <c r="J127" s="99">
        <f>D127+G127</f>
        <v>0</v>
      </c>
      <c r="K127" s="109" t="str">
        <f t="shared" si="20"/>
        <v xml:space="preserve">0 </v>
      </c>
    </row>
    <row r="128" spans="1:12" s="8" customFormat="1" ht="35.25" customHeight="1">
      <c r="A128" s="127" t="s">
        <v>51</v>
      </c>
      <c r="B128" s="128">
        <f>B129+B130+B131</f>
        <v>6382</v>
      </c>
      <c r="C128" s="128">
        <f>C129+C130+C131</f>
        <v>13650</v>
      </c>
      <c r="D128" s="109">
        <f t="shared" si="14"/>
        <v>213.88279536195549</v>
      </c>
      <c r="E128" s="128">
        <f>E129+E130+E131</f>
        <v>0</v>
      </c>
      <c r="F128" s="128">
        <f>F129+F130+F131</f>
        <v>0</v>
      </c>
      <c r="G128" s="109" t="str">
        <f>IF(E128=0,  "0 ", F128/E128*100)</f>
        <v xml:space="preserve">0 </v>
      </c>
      <c r="H128" s="128">
        <f>H129+H130+H131</f>
        <v>0</v>
      </c>
      <c r="I128" s="128">
        <f>I129+I130+I131</f>
        <v>13650</v>
      </c>
      <c r="J128" s="128">
        <f>J129+J130+J131</f>
        <v>0</v>
      </c>
      <c r="K128" s="109" t="str">
        <f t="shared" si="20"/>
        <v xml:space="preserve">0 </v>
      </c>
    </row>
    <row r="129" spans="1:11" s="8" customFormat="1" ht="50.25" customHeight="1">
      <c r="A129" s="97" t="s">
        <v>62</v>
      </c>
      <c r="B129" s="98">
        <v>6382</v>
      </c>
      <c r="C129" s="131">
        <v>13650</v>
      </c>
      <c r="D129" s="109">
        <f t="shared" si="14"/>
        <v>213.88279536195549</v>
      </c>
      <c r="E129" s="98">
        <v>0</v>
      </c>
      <c r="F129" s="99">
        <v>0</v>
      </c>
      <c r="G129" s="109" t="str">
        <f>IF(E129=0,  "0 ", F129/E129*100)</f>
        <v xml:space="preserve">0 </v>
      </c>
      <c r="H129" s="99">
        <v>0</v>
      </c>
      <c r="I129" s="99">
        <v>13650</v>
      </c>
      <c r="J129" s="100">
        <v>0</v>
      </c>
      <c r="K129" s="109" t="str">
        <f t="shared" si="20"/>
        <v xml:space="preserve">0 </v>
      </c>
    </row>
    <row r="130" spans="1:11" s="8" customFormat="1" ht="1.5" hidden="1" customHeight="1">
      <c r="A130" s="97" t="s">
        <v>64</v>
      </c>
      <c r="B130" s="98">
        <v>0</v>
      </c>
      <c r="C130" s="131">
        <v>0</v>
      </c>
      <c r="D130" s="109" t="str">
        <f t="shared" si="14"/>
        <v xml:space="preserve">0 </v>
      </c>
      <c r="E130" s="98">
        <v>0</v>
      </c>
      <c r="F130" s="99">
        <v>0</v>
      </c>
      <c r="G130" s="109" t="str">
        <f>IF(E130=0,  "0 ", F130/E130*100)</f>
        <v xml:space="preserve">0 </v>
      </c>
      <c r="H130" s="99">
        <f>B130+E130</f>
        <v>0</v>
      </c>
      <c r="I130" s="99"/>
      <c r="J130" s="99">
        <f>C130+F130</f>
        <v>0</v>
      </c>
      <c r="K130" s="109" t="str">
        <f t="shared" si="20"/>
        <v xml:space="preserve">0 </v>
      </c>
    </row>
    <row r="131" spans="1:11" s="8" customFormat="1" ht="23.25" hidden="1" customHeight="1">
      <c r="A131" s="97" t="s">
        <v>63</v>
      </c>
      <c r="B131" s="98">
        <v>0</v>
      </c>
      <c r="C131" s="131">
        <v>0</v>
      </c>
      <c r="D131" s="109" t="str">
        <f t="shared" si="14"/>
        <v xml:space="preserve">0 </v>
      </c>
      <c r="E131" s="131">
        <v>0</v>
      </c>
      <c r="F131" s="99">
        <v>0</v>
      </c>
      <c r="G131" s="109" t="str">
        <f>IF(E131=0,  "0 ", F131/E131*100)</f>
        <v xml:space="preserve">0 </v>
      </c>
      <c r="H131" s="99">
        <f>B131+E131</f>
        <v>0</v>
      </c>
      <c r="I131" s="99"/>
      <c r="J131" s="99">
        <f>C131+F131</f>
        <v>0</v>
      </c>
      <c r="K131" s="109" t="str">
        <f t="shared" si="20"/>
        <v xml:space="preserve">0 </v>
      </c>
    </row>
    <row r="132" spans="1:11" s="8" customFormat="1" ht="36" customHeight="1">
      <c r="A132" s="132" t="s">
        <v>4</v>
      </c>
      <c r="B132" s="133">
        <f>B52+B60+B63+B69+B77+B83+B88+B97+B101+B106+B112+B122+B128+B126+B86</f>
        <v>207988</v>
      </c>
      <c r="C132" s="133">
        <f>C52+C60+C63+C69+C77+C83+C88+C97+C101+C106+C112+C122+C128+C126</f>
        <v>634979</v>
      </c>
      <c r="D132" s="109">
        <f t="shared" si="14"/>
        <v>305.29597861415084</v>
      </c>
      <c r="E132" s="133">
        <f>E52+E60+E63+E69+E77+E83+E88+E97+E101+E106+E112+E122+E128+E126</f>
        <v>16421</v>
      </c>
      <c r="F132" s="133">
        <f>F52+F60+F63+F69+F77+F83+F88+F97+F101+F106+F112+F122+F128+F126</f>
        <v>59103</v>
      </c>
      <c r="G132" s="109">
        <f>IF(E132=0,  "0 ", F132/E132*100)</f>
        <v>359.92326898483651</v>
      </c>
      <c r="H132" s="133">
        <f>H52+H60+H63+H69+H77+H83+H88+H97+H101+H106+H112+H122+H128+H126+H86</f>
        <v>215222</v>
      </c>
      <c r="I132" s="133">
        <f>I52+I60+I63+I69+I77+I83+I88+I97+I101+I106+I112+I122+I128+I126+I67</f>
        <v>50285</v>
      </c>
      <c r="J132" s="133">
        <f>J52+J60+J63+J69+J77+J83+J88+J97+J101+J106+J112+J122+J128+J126</f>
        <v>643797</v>
      </c>
      <c r="K132" s="109">
        <f t="shared" si="20"/>
        <v>299.13159435373706</v>
      </c>
    </row>
    <row r="133" spans="1:11" s="22" customFormat="1" ht="15.75" customHeight="1">
      <c r="A133" s="2"/>
      <c r="B133" s="2"/>
      <c r="C133" s="2"/>
      <c r="D133" s="2"/>
      <c r="E133" s="2"/>
      <c r="F133" s="1"/>
      <c r="G133" s="1"/>
      <c r="H133" s="1"/>
      <c r="I133" s="1"/>
      <c r="J133" s="47"/>
      <c r="K133" s="47"/>
    </row>
    <row r="134" spans="1:11" s="22" customFormat="1" ht="12" customHeight="1">
      <c r="A134" s="2"/>
      <c r="B134" s="2"/>
      <c r="C134" s="2"/>
      <c r="D134" s="2"/>
      <c r="E134" s="2"/>
      <c r="F134" s="1"/>
      <c r="G134" s="50"/>
      <c r="H134" s="50"/>
      <c r="I134" s="50"/>
      <c r="J134" s="51"/>
      <c r="K134" s="48"/>
    </row>
    <row r="135" spans="1:11" s="8" customFormat="1" ht="69.75" customHeight="1">
      <c r="A135" s="23" t="s">
        <v>109</v>
      </c>
      <c r="B135" s="24"/>
      <c r="C135" s="24"/>
      <c r="D135" s="25"/>
      <c r="E135" s="26"/>
      <c r="F135" s="27"/>
      <c r="G135" s="28"/>
      <c r="H135" s="27" t="s">
        <v>108</v>
      </c>
      <c r="I135" s="27"/>
      <c r="J135" s="28"/>
      <c r="K135" s="8" t="s">
        <v>94</v>
      </c>
    </row>
    <row r="136" spans="1:11" s="8" customFormat="1" ht="15.75" customHeight="1">
      <c r="A136" s="29"/>
      <c r="B136" s="20"/>
      <c r="C136" s="30"/>
      <c r="D136" s="1"/>
      <c r="F136" s="27"/>
      <c r="G136" s="28"/>
      <c r="J136" s="31"/>
      <c r="K136" s="22"/>
    </row>
    <row r="137" spans="1:11" s="8" customFormat="1">
      <c r="C137" s="32"/>
      <c r="D137" s="33"/>
      <c r="F137" s="10"/>
      <c r="G137" s="34"/>
      <c r="H137" s="10"/>
      <c r="I137" s="10"/>
      <c r="J137" s="35"/>
      <c r="K137" s="22"/>
    </row>
    <row r="138" spans="1:11">
      <c r="E138" s="39"/>
    </row>
    <row r="139" spans="1:11">
      <c r="A139" s="103"/>
      <c r="H139" s="42"/>
      <c r="I139" s="42"/>
      <c r="J139" s="42"/>
    </row>
    <row r="140" spans="1:11">
      <c r="G140" s="27"/>
      <c r="H140" s="28"/>
      <c r="I140" s="28"/>
      <c r="J140" s="8"/>
    </row>
  </sheetData>
  <mergeCells count="14">
    <mergeCell ref="A50:A51"/>
    <mergeCell ref="B50:D50"/>
    <mergeCell ref="E50:G50"/>
    <mergeCell ref="H50:K50"/>
    <mergeCell ref="A1:J1"/>
    <mergeCell ref="A2:J2"/>
    <mergeCell ref="A3:J3"/>
    <mergeCell ref="J5:K5"/>
    <mergeCell ref="A6:K6"/>
    <mergeCell ref="A7:A8"/>
    <mergeCell ref="B7:D7"/>
    <mergeCell ref="E7:G7"/>
    <mergeCell ref="H7:K7"/>
    <mergeCell ref="A49:K49"/>
  </mergeCells>
  <printOptions horizontalCentered="1"/>
  <pageMargins left="0.15748031496062992" right="0" top="0.15748031496062992" bottom="0.15748031496062992" header="0.15748031496062992" footer="0.15748031496062992"/>
  <pageSetup paperSize="9" scale="60" fitToHeight="3" orientation="portrait" r:id="rId1"/>
  <headerFooter alignWithMargins="0"/>
  <rowBreaks count="1" manualBreakCount="1">
    <brk id="48" max="9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9"/>
  <sheetViews>
    <sheetView zoomScale="65" zoomScaleNormal="65" zoomScaleSheetLayoutView="85" workbookViewId="0">
      <selection activeCell="M10" sqref="M10"/>
    </sheetView>
  </sheetViews>
  <sheetFormatPr defaultRowHeight="17.25"/>
  <cols>
    <col min="1" max="1" width="47.5703125" style="40" customWidth="1"/>
    <col min="2" max="2" width="17.28515625" style="40" customWidth="1"/>
    <col min="3" max="4" width="17.42578125" style="94" customWidth="1"/>
    <col min="5" max="5" width="14.85546875" style="95" customWidth="1"/>
    <col min="6" max="6" width="15.140625" style="40" hidden="1" customWidth="1"/>
    <col min="7" max="7" width="14" style="40" hidden="1" customWidth="1"/>
    <col min="8" max="8" width="16.28515625" style="41" hidden="1" customWidth="1"/>
    <col min="9" max="9" width="17.28515625" style="40" hidden="1" customWidth="1"/>
    <col min="10" max="10" width="16" style="40" hidden="1" customWidth="1"/>
    <col min="11" max="11" width="17.42578125" style="40" hidden="1" customWidth="1"/>
    <col min="12" max="12" width="15.7109375" style="82" hidden="1" customWidth="1"/>
    <col min="13" max="13" width="11.42578125" style="83" bestFit="1" customWidth="1"/>
    <col min="14" max="14" width="9.140625" style="83"/>
    <col min="15" max="15" width="13.42578125" style="83" bestFit="1" customWidth="1"/>
    <col min="16" max="16384" width="9.140625" style="83"/>
  </cols>
  <sheetData>
    <row r="1" spans="1:13" ht="22.5" customHeight="1">
      <c r="A1" s="262" t="s">
        <v>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149"/>
    </row>
    <row r="2" spans="1:13" ht="17.25" customHeight="1">
      <c r="A2" s="263" t="s">
        <v>24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149"/>
    </row>
    <row r="3" spans="1:13" ht="15.75" customHeight="1">
      <c r="A3" s="262" t="s">
        <v>173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149"/>
    </row>
    <row r="4" spans="1:13" ht="39" hidden="1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9"/>
    </row>
    <row r="5" spans="1:13" ht="21" customHeight="1">
      <c r="A5" s="148"/>
      <c r="B5" s="148"/>
      <c r="C5" s="148"/>
      <c r="D5" s="148"/>
      <c r="E5" s="150"/>
      <c r="F5" s="148"/>
      <c r="G5" s="148"/>
      <c r="H5" s="150"/>
      <c r="I5" s="148"/>
      <c r="J5" s="148"/>
      <c r="K5" s="264" t="s">
        <v>37</v>
      </c>
      <c r="L5" s="264"/>
    </row>
    <row r="6" spans="1:13" ht="18.75">
      <c r="A6" s="265" t="s">
        <v>43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7"/>
    </row>
    <row r="7" spans="1:13" ht="21" customHeight="1">
      <c r="A7" s="253" t="s">
        <v>0</v>
      </c>
      <c r="B7" s="255" t="s">
        <v>23</v>
      </c>
      <c r="C7" s="256"/>
      <c r="D7" s="256"/>
      <c r="E7" s="257"/>
      <c r="F7" s="258" t="s">
        <v>38</v>
      </c>
      <c r="G7" s="259"/>
      <c r="H7" s="260"/>
      <c r="I7" s="261" t="s">
        <v>74</v>
      </c>
      <c r="J7" s="261"/>
      <c r="K7" s="261"/>
      <c r="L7" s="261"/>
    </row>
    <row r="8" spans="1:13" s="10" customFormat="1" ht="88.5" customHeight="1">
      <c r="A8" s="254"/>
      <c r="B8" s="142" t="s">
        <v>144</v>
      </c>
      <c r="C8" s="142" t="s">
        <v>174</v>
      </c>
      <c r="D8" s="142" t="s">
        <v>177</v>
      </c>
      <c r="E8" s="143" t="s">
        <v>178</v>
      </c>
      <c r="F8" s="142" t="s">
        <v>144</v>
      </c>
      <c r="G8" s="142" t="s">
        <v>174</v>
      </c>
      <c r="H8" s="143" t="s">
        <v>53</v>
      </c>
      <c r="I8" s="142" t="s">
        <v>144</v>
      </c>
      <c r="J8" s="142" t="s">
        <v>145</v>
      </c>
      <c r="K8" s="142" t="s">
        <v>174</v>
      </c>
      <c r="L8" s="143" t="s">
        <v>53</v>
      </c>
    </row>
    <row r="9" spans="1:13" s="10" customFormat="1" ht="21" customHeight="1">
      <c r="A9" s="144" t="s">
        <v>1</v>
      </c>
      <c r="B9" s="151">
        <f>SUM(B10:B19)</f>
        <v>209699</v>
      </c>
      <c r="C9" s="151">
        <f>SUM(C10:C19)</f>
        <v>99473</v>
      </c>
      <c r="D9" s="151">
        <f>SUM(D10:D19)</f>
        <v>217298</v>
      </c>
      <c r="E9" s="152">
        <f>D9/B9*100</f>
        <v>103.62376549244394</v>
      </c>
      <c r="F9" s="151">
        <f>SUM(F10:F19)</f>
        <v>49461</v>
      </c>
      <c r="G9" s="151">
        <f>SUM(G10:G19)</f>
        <v>18328</v>
      </c>
      <c r="H9" s="152">
        <f>G9/F9*100</f>
        <v>37.055457835466328</v>
      </c>
      <c r="I9" s="153">
        <f t="shared" ref="I9:I39" si="0">B9+F9</f>
        <v>259160</v>
      </c>
      <c r="J9" s="153"/>
      <c r="K9" s="153">
        <f t="shared" ref="K9:K35" si="1">C9+G9</f>
        <v>117801</v>
      </c>
      <c r="L9" s="152">
        <f t="shared" ref="L9:L18" si="2">K9/I9*100</f>
        <v>45.454931316561201</v>
      </c>
    </row>
    <row r="10" spans="1:13" s="10" customFormat="1" ht="20.25" customHeight="1">
      <c r="A10" s="145" t="s">
        <v>90</v>
      </c>
      <c r="B10" s="154">
        <v>182012</v>
      </c>
      <c r="C10" s="154">
        <v>81775</v>
      </c>
      <c r="D10" s="154">
        <v>185739</v>
      </c>
      <c r="E10" s="152">
        <f t="shared" ref="E10:E35" si="3">D10/B10*100</f>
        <v>102.0476671867789</v>
      </c>
      <c r="F10" s="154">
        <v>14888</v>
      </c>
      <c r="G10" s="155">
        <v>7283</v>
      </c>
      <c r="H10" s="152">
        <f>G10/F10*100</f>
        <v>48.918592154755508</v>
      </c>
      <c r="I10" s="155">
        <f t="shared" si="0"/>
        <v>196900</v>
      </c>
      <c r="J10" s="155"/>
      <c r="K10" s="155">
        <f t="shared" si="1"/>
        <v>89058</v>
      </c>
      <c r="L10" s="152">
        <f t="shared" si="2"/>
        <v>45.230066023362113</v>
      </c>
    </row>
    <row r="11" spans="1:13" s="10" customFormat="1" ht="24.75" customHeight="1">
      <c r="A11" s="145" t="s">
        <v>95</v>
      </c>
      <c r="B11" s="154">
        <v>12791</v>
      </c>
      <c r="C11" s="154">
        <v>6926</v>
      </c>
      <c r="D11" s="154">
        <v>12791</v>
      </c>
      <c r="E11" s="152">
        <f t="shared" si="3"/>
        <v>100</v>
      </c>
      <c r="F11" s="154">
        <v>3250</v>
      </c>
      <c r="G11" s="155">
        <v>1760</v>
      </c>
      <c r="H11" s="152">
        <f>G11/F11*100</f>
        <v>54.153846153846153</v>
      </c>
      <c r="I11" s="155">
        <f t="shared" si="0"/>
        <v>16041</v>
      </c>
      <c r="J11" s="155"/>
      <c r="K11" s="155">
        <f t="shared" si="1"/>
        <v>8686</v>
      </c>
      <c r="L11" s="152">
        <f t="shared" si="2"/>
        <v>54.148743843900007</v>
      </c>
    </row>
    <row r="12" spans="1:13" s="10" customFormat="1" ht="63.75" customHeight="1">
      <c r="A12" s="145" t="s">
        <v>141</v>
      </c>
      <c r="B12" s="154">
        <v>3177</v>
      </c>
      <c r="C12" s="154">
        <v>1968</v>
      </c>
      <c r="D12" s="154">
        <v>3177</v>
      </c>
      <c r="E12" s="152">
        <f t="shared" si="3"/>
        <v>100</v>
      </c>
      <c r="F12" s="154">
        <v>0</v>
      </c>
      <c r="G12" s="155">
        <v>0</v>
      </c>
      <c r="H12" s="152">
        <v>0</v>
      </c>
      <c r="I12" s="155">
        <f t="shared" si="0"/>
        <v>3177</v>
      </c>
      <c r="J12" s="155"/>
      <c r="K12" s="155">
        <f t="shared" si="1"/>
        <v>1968</v>
      </c>
      <c r="L12" s="152">
        <f t="shared" si="2"/>
        <v>61.945231350330502</v>
      </c>
    </row>
    <row r="13" spans="1:13" s="10" customFormat="1" ht="46.5" customHeight="1">
      <c r="A13" s="145" t="s">
        <v>85</v>
      </c>
      <c r="B13" s="154">
        <v>0</v>
      </c>
      <c r="C13" s="156">
        <v>10</v>
      </c>
      <c r="D13" s="156">
        <v>0</v>
      </c>
      <c r="E13" s="152" t="e">
        <f t="shared" si="3"/>
        <v>#DIV/0!</v>
      </c>
      <c r="F13" s="154">
        <v>0</v>
      </c>
      <c r="G13" s="155">
        <v>0</v>
      </c>
      <c r="H13" s="152">
        <v>0</v>
      </c>
      <c r="I13" s="155">
        <f t="shared" si="0"/>
        <v>0</v>
      </c>
      <c r="J13" s="155"/>
      <c r="K13" s="155">
        <f t="shared" si="1"/>
        <v>10</v>
      </c>
      <c r="L13" s="152">
        <v>0</v>
      </c>
    </row>
    <row r="14" spans="1:13" s="10" customFormat="1" ht="45.75" customHeight="1">
      <c r="A14" s="145" t="s">
        <v>15</v>
      </c>
      <c r="B14" s="154">
        <v>5626</v>
      </c>
      <c r="C14" s="156">
        <v>5648</v>
      </c>
      <c r="D14" s="156">
        <v>9498</v>
      </c>
      <c r="E14" s="152">
        <f t="shared" si="3"/>
        <v>168.82332029861357</v>
      </c>
      <c r="F14" s="154">
        <v>3336</v>
      </c>
      <c r="G14" s="155">
        <v>4158</v>
      </c>
      <c r="H14" s="152">
        <f>G14/F14*100</f>
        <v>124.64028776978418</v>
      </c>
      <c r="I14" s="155">
        <f t="shared" si="0"/>
        <v>8962</v>
      </c>
      <c r="J14" s="155"/>
      <c r="K14" s="155">
        <f t="shared" si="1"/>
        <v>9806</v>
      </c>
      <c r="L14" s="152">
        <f t="shared" si="2"/>
        <v>109.41754072751617</v>
      </c>
      <c r="M14" s="10">
        <v>3872</v>
      </c>
    </row>
    <row r="15" spans="1:13" s="10" customFormat="1" ht="61.5" customHeight="1">
      <c r="A15" s="145" t="s">
        <v>114</v>
      </c>
      <c r="B15" s="154">
        <v>4117</v>
      </c>
      <c r="C15" s="154">
        <v>2093</v>
      </c>
      <c r="D15" s="154">
        <v>4117</v>
      </c>
      <c r="E15" s="152">
        <f t="shared" si="3"/>
        <v>100</v>
      </c>
      <c r="F15" s="155">
        <v>0</v>
      </c>
      <c r="G15" s="155">
        <v>0</v>
      </c>
      <c r="H15" s="152">
        <v>0</v>
      </c>
      <c r="I15" s="155">
        <f t="shared" si="0"/>
        <v>4117</v>
      </c>
      <c r="J15" s="155"/>
      <c r="K15" s="155">
        <f t="shared" si="1"/>
        <v>2093</v>
      </c>
      <c r="L15" s="152">
        <f t="shared" si="2"/>
        <v>50.837988826815639</v>
      </c>
    </row>
    <row r="16" spans="1:13" s="10" customFormat="1" ht="41.25" customHeight="1">
      <c r="A16" s="145" t="s">
        <v>86</v>
      </c>
      <c r="B16" s="154">
        <v>0</v>
      </c>
      <c r="C16" s="156">
        <v>0</v>
      </c>
      <c r="D16" s="156">
        <v>0</v>
      </c>
      <c r="E16" s="152" t="e">
        <f t="shared" si="3"/>
        <v>#DIV/0!</v>
      </c>
      <c r="F16" s="155">
        <v>8917</v>
      </c>
      <c r="G16" s="155">
        <v>378</v>
      </c>
      <c r="H16" s="152">
        <f>G16/F16*100</f>
        <v>4.239093865649882</v>
      </c>
      <c r="I16" s="155">
        <f t="shared" si="0"/>
        <v>8917</v>
      </c>
      <c r="J16" s="155"/>
      <c r="K16" s="155">
        <f t="shared" si="1"/>
        <v>378</v>
      </c>
      <c r="L16" s="152">
        <f t="shared" si="2"/>
        <v>4.239093865649882</v>
      </c>
    </row>
    <row r="17" spans="1:16" s="10" customFormat="1" ht="20.25" customHeight="1">
      <c r="A17" s="145" t="s">
        <v>87</v>
      </c>
      <c r="B17" s="154">
        <v>0</v>
      </c>
      <c r="C17" s="156">
        <v>0</v>
      </c>
      <c r="D17" s="156">
        <v>0</v>
      </c>
      <c r="E17" s="152" t="e">
        <f t="shared" si="3"/>
        <v>#DIV/0!</v>
      </c>
      <c r="F17" s="154">
        <v>19070</v>
      </c>
      <c r="G17" s="155">
        <v>4749</v>
      </c>
      <c r="H17" s="152">
        <f>G17/F17*100</f>
        <v>24.902988987939171</v>
      </c>
      <c r="I17" s="155">
        <f t="shared" si="0"/>
        <v>19070</v>
      </c>
      <c r="J17" s="155"/>
      <c r="K17" s="155">
        <f t="shared" si="1"/>
        <v>4749</v>
      </c>
      <c r="L17" s="152">
        <f t="shared" si="2"/>
        <v>24.902988987939171</v>
      </c>
      <c r="M17" s="85"/>
      <c r="N17" s="85"/>
      <c r="O17" s="85"/>
      <c r="P17" s="85"/>
    </row>
    <row r="18" spans="1:16" s="10" customFormat="1" ht="23.25" customHeight="1">
      <c r="A18" s="145" t="s">
        <v>88</v>
      </c>
      <c r="B18" s="154">
        <v>1976</v>
      </c>
      <c r="C18" s="154">
        <v>1053</v>
      </c>
      <c r="D18" s="154">
        <v>1976</v>
      </c>
      <c r="E18" s="152">
        <f t="shared" si="3"/>
        <v>100</v>
      </c>
      <c r="F18" s="154">
        <v>0</v>
      </c>
      <c r="G18" s="155">
        <v>0</v>
      </c>
      <c r="H18" s="152">
        <v>0</v>
      </c>
      <c r="I18" s="155">
        <f t="shared" si="0"/>
        <v>1976</v>
      </c>
      <c r="J18" s="155"/>
      <c r="K18" s="155">
        <f t="shared" si="1"/>
        <v>1053</v>
      </c>
      <c r="L18" s="152">
        <f t="shared" si="2"/>
        <v>53.289473684210535</v>
      </c>
      <c r="M18" s="85"/>
      <c r="N18" s="85"/>
      <c r="O18" s="85"/>
      <c r="P18" s="85"/>
    </row>
    <row r="19" spans="1:16" s="10" customFormat="1" ht="39" hidden="1" customHeight="1">
      <c r="A19" s="145" t="s">
        <v>89</v>
      </c>
      <c r="B19" s="154">
        <v>0</v>
      </c>
      <c r="C19" s="154"/>
      <c r="D19" s="154"/>
      <c r="E19" s="152" t="e">
        <f t="shared" si="3"/>
        <v>#DIV/0!</v>
      </c>
      <c r="F19" s="154"/>
      <c r="G19" s="155"/>
      <c r="H19" s="152">
        <v>0</v>
      </c>
      <c r="I19" s="155">
        <f t="shared" si="0"/>
        <v>0</v>
      </c>
      <c r="J19" s="155"/>
      <c r="K19" s="155">
        <f t="shared" si="1"/>
        <v>0</v>
      </c>
      <c r="L19" s="152">
        <v>0</v>
      </c>
      <c r="M19" s="85"/>
      <c r="N19" s="85"/>
      <c r="O19" s="85"/>
      <c r="P19" s="85"/>
    </row>
    <row r="20" spans="1:16" s="87" customFormat="1" ht="22.5" customHeight="1">
      <c r="A20" s="144" t="s">
        <v>2</v>
      </c>
      <c r="B20" s="151">
        <f>SUM(B21:B34)</f>
        <v>30298</v>
      </c>
      <c r="C20" s="151">
        <f>SUM(C21:C34)</f>
        <v>15604</v>
      </c>
      <c r="D20" s="151">
        <f>SUM(D21:D34)</f>
        <v>38342</v>
      </c>
      <c r="E20" s="152">
        <f t="shared" si="3"/>
        <v>126.54960723480097</v>
      </c>
      <c r="F20" s="151">
        <f>SUM(F21:F34)</f>
        <v>4865</v>
      </c>
      <c r="G20" s="151">
        <f>SUM(G21:G34)</f>
        <v>1006</v>
      </c>
      <c r="H20" s="152">
        <f>G20/F20*100</f>
        <v>20.678314491264132</v>
      </c>
      <c r="I20" s="153">
        <f t="shared" si="0"/>
        <v>35163</v>
      </c>
      <c r="J20" s="153"/>
      <c r="K20" s="153">
        <f t="shared" si="1"/>
        <v>16610</v>
      </c>
      <c r="L20" s="152">
        <f>K20/I20*100</f>
        <v>47.237152688905951</v>
      </c>
      <c r="M20" s="86"/>
      <c r="N20" s="86"/>
      <c r="O20" s="86"/>
      <c r="P20" s="86"/>
    </row>
    <row r="21" spans="1:16" s="10" customFormat="1" ht="24" customHeight="1">
      <c r="A21" s="146" t="s">
        <v>16</v>
      </c>
      <c r="B21" s="156">
        <v>24038</v>
      </c>
      <c r="C21" s="154">
        <v>11149</v>
      </c>
      <c r="D21" s="154">
        <v>32242</v>
      </c>
      <c r="E21" s="152">
        <f t="shared" si="3"/>
        <v>134.12929528246943</v>
      </c>
      <c r="F21" s="154">
        <v>4425</v>
      </c>
      <c r="G21" s="155">
        <v>498</v>
      </c>
      <c r="H21" s="152">
        <f>G21/F21*100</f>
        <v>11.254237288135593</v>
      </c>
      <c r="I21" s="155">
        <f t="shared" si="0"/>
        <v>28463</v>
      </c>
      <c r="J21" s="155"/>
      <c r="K21" s="155">
        <f t="shared" si="1"/>
        <v>11647</v>
      </c>
      <c r="L21" s="152">
        <f>K21/I21*100</f>
        <v>40.919790605347295</v>
      </c>
      <c r="M21" s="10">
        <v>8204</v>
      </c>
    </row>
    <row r="22" spans="1:16" s="10" customFormat="1" ht="27" customHeight="1">
      <c r="A22" s="146" t="s">
        <v>42</v>
      </c>
      <c r="B22" s="156">
        <v>700</v>
      </c>
      <c r="C22" s="154">
        <v>777</v>
      </c>
      <c r="D22" s="154">
        <v>691</v>
      </c>
      <c r="E22" s="152">
        <f t="shared" si="3"/>
        <v>98.714285714285708</v>
      </c>
      <c r="F22" s="154">
        <v>340</v>
      </c>
      <c r="G22" s="155">
        <v>383</v>
      </c>
      <c r="H22" s="152">
        <f>G22/F22*100</f>
        <v>112.64705882352941</v>
      </c>
      <c r="I22" s="155">
        <f t="shared" si="0"/>
        <v>1040</v>
      </c>
      <c r="J22" s="155"/>
      <c r="K22" s="155">
        <f t="shared" si="1"/>
        <v>1160</v>
      </c>
      <c r="L22" s="152">
        <f>K22/I22*100</f>
        <v>111.53846153846155</v>
      </c>
    </row>
    <row r="23" spans="1:16" s="10" customFormat="1" ht="47.25" hidden="1" customHeight="1">
      <c r="A23" s="146" t="s">
        <v>14</v>
      </c>
      <c r="B23" s="156">
        <v>0</v>
      </c>
      <c r="C23" s="154"/>
      <c r="D23" s="154"/>
      <c r="E23" s="152" t="e">
        <f t="shared" si="3"/>
        <v>#DIV/0!</v>
      </c>
      <c r="F23" s="154">
        <v>0</v>
      </c>
      <c r="G23" s="155"/>
      <c r="H23" s="152">
        <v>0</v>
      </c>
      <c r="I23" s="155">
        <f t="shared" si="0"/>
        <v>0</v>
      </c>
      <c r="J23" s="155"/>
      <c r="K23" s="155">
        <f t="shared" si="1"/>
        <v>0</v>
      </c>
      <c r="L23" s="152">
        <v>0</v>
      </c>
    </row>
    <row r="24" spans="1:16" s="10" customFormat="1" ht="51" customHeight="1">
      <c r="A24" s="146" t="s">
        <v>22</v>
      </c>
      <c r="B24" s="156">
        <v>184</v>
      </c>
      <c r="C24" s="154">
        <v>720</v>
      </c>
      <c r="D24" s="154">
        <v>753</v>
      </c>
      <c r="E24" s="152">
        <f t="shared" si="3"/>
        <v>409.23913043478262</v>
      </c>
      <c r="F24" s="154">
        <v>0</v>
      </c>
      <c r="G24" s="155">
        <v>0</v>
      </c>
      <c r="H24" s="152">
        <v>0</v>
      </c>
      <c r="I24" s="155">
        <f t="shared" si="0"/>
        <v>184</v>
      </c>
      <c r="J24" s="155"/>
      <c r="K24" s="155">
        <f t="shared" si="1"/>
        <v>720</v>
      </c>
      <c r="L24" s="152">
        <f t="shared" ref="L24:L30" si="4">K24/I24*100</f>
        <v>391.30434782608694</v>
      </c>
    </row>
    <row r="25" spans="1:16" s="10" customFormat="1" ht="21.75" customHeight="1">
      <c r="A25" s="146" t="s">
        <v>102</v>
      </c>
      <c r="B25" s="156">
        <v>0</v>
      </c>
      <c r="C25" s="154">
        <v>19</v>
      </c>
      <c r="D25" s="154">
        <v>0</v>
      </c>
      <c r="E25" s="152" t="e">
        <f t="shared" si="3"/>
        <v>#DIV/0!</v>
      </c>
      <c r="F25" s="154">
        <v>0</v>
      </c>
      <c r="G25" s="155">
        <v>54</v>
      </c>
      <c r="H25" s="152">
        <v>0</v>
      </c>
      <c r="I25" s="155">
        <f t="shared" si="0"/>
        <v>0</v>
      </c>
      <c r="J25" s="155"/>
      <c r="K25" s="155">
        <f t="shared" si="1"/>
        <v>73</v>
      </c>
      <c r="L25" s="152">
        <v>0</v>
      </c>
    </row>
    <row r="26" spans="1:16" s="10" customFormat="1" ht="29.25" customHeight="1">
      <c r="A26" s="146" t="s">
        <v>52</v>
      </c>
      <c r="B26" s="154">
        <v>4306</v>
      </c>
      <c r="C26" s="154">
        <v>2712</v>
      </c>
      <c r="D26" s="154">
        <v>4278</v>
      </c>
      <c r="E26" s="152">
        <f t="shared" si="3"/>
        <v>99.34974454249884</v>
      </c>
      <c r="F26" s="154">
        <v>0</v>
      </c>
      <c r="G26" s="155">
        <v>0</v>
      </c>
      <c r="H26" s="152">
        <v>0</v>
      </c>
      <c r="I26" s="155">
        <f t="shared" si="0"/>
        <v>4306</v>
      </c>
      <c r="J26" s="155"/>
      <c r="K26" s="155">
        <f t="shared" si="1"/>
        <v>2712</v>
      </c>
      <c r="L26" s="152">
        <f t="shared" si="4"/>
        <v>62.981885740826748</v>
      </c>
    </row>
    <row r="27" spans="1:16" s="10" customFormat="1" ht="22.5" customHeight="1">
      <c r="A27" s="146" t="s">
        <v>18</v>
      </c>
      <c r="B27" s="154">
        <v>350</v>
      </c>
      <c r="C27" s="154">
        <v>0</v>
      </c>
      <c r="D27" s="154">
        <v>50</v>
      </c>
      <c r="E27" s="152">
        <f t="shared" si="3"/>
        <v>14.285714285714285</v>
      </c>
      <c r="F27" s="154">
        <v>0</v>
      </c>
      <c r="G27" s="155">
        <v>0</v>
      </c>
      <c r="H27" s="152">
        <v>0</v>
      </c>
      <c r="I27" s="155">
        <f t="shared" si="0"/>
        <v>350</v>
      </c>
      <c r="J27" s="155"/>
      <c r="K27" s="155">
        <f t="shared" si="1"/>
        <v>0</v>
      </c>
      <c r="L27" s="152">
        <f t="shared" si="4"/>
        <v>0</v>
      </c>
    </row>
    <row r="28" spans="1:16" s="10" customFormat="1" ht="23.25" customHeight="1">
      <c r="A28" s="146" t="s">
        <v>5</v>
      </c>
      <c r="B28" s="154">
        <v>300</v>
      </c>
      <c r="C28" s="154">
        <v>90</v>
      </c>
      <c r="D28" s="154">
        <v>60</v>
      </c>
      <c r="E28" s="152">
        <f t="shared" si="3"/>
        <v>20</v>
      </c>
      <c r="F28" s="154">
        <v>100</v>
      </c>
      <c r="G28" s="155">
        <v>51</v>
      </c>
      <c r="H28" s="152">
        <f>G28/F28*100</f>
        <v>51</v>
      </c>
      <c r="I28" s="155">
        <f t="shared" si="0"/>
        <v>400</v>
      </c>
      <c r="J28" s="155"/>
      <c r="K28" s="155">
        <f t="shared" si="1"/>
        <v>141</v>
      </c>
      <c r="L28" s="152">
        <f t="shared" si="4"/>
        <v>35.25</v>
      </c>
    </row>
    <row r="29" spans="1:16" s="10" customFormat="1" ht="39.75" customHeight="1">
      <c r="A29" s="146" t="s">
        <v>17</v>
      </c>
      <c r="B29" s="154">
        <v>320</v>
      </c>
      <c r="C29" s="154">
        <v>127</v>
      </c>
      <c r="D29" s="154">
        <v>268</v>
      </c>
      <c r="E29" s="152">
        <f t="shared" si="3"/>
        <v>83.75</v>
      </c>
      <c r="F29" s="154">
        <v>0</v>
      </c>
      <c r="G29" s="155">
        <v>20</v>
      </c>
      <c r="H29" s="152">
        <v>0</v>
      </c>
      <c r="I29" s="155">
        <f t="shared" si="0"/>
        <v>320</v>
      </c>
      <c r="J29" s="155"/>
      <c r="K29" s="155">
        <f t="shared" si="1"/>
        <v>147</v>
      </c>
      <c r="L29" s="152">
        <f t="shared" si="4"/>
        <v>45.9375</v>
      </c>
    </row>
    <row r="30" spans="1:16" s="10" customFormat="1" ht="24.75" customHeight="1">
      <c r="A30" s="146" t="s">
        <v>78</v>
      </c>
      <c r="B30" s="154">
        <v>0</v>
      </c>
      <c r="C30" s="154">
        <v>10</v>
      </c>
      <c r="D30" s="154">
        <v>0</v>
      </c>
      <c r="E30" s="152" t="e">
        <f t="shared" si="3"/>
        <v>#DIV/0!</v>
      </c>
      <c r="F30" s="154">
        <v>0</v>
      </c>
      <c r="G30" s="155">
        <v>0</v>
      </c>
      <c r="H30" s="152">
        <v>0</v>
      </c>
      <c r="I30" s="155">
        <f t="shared" si="0"/>
        <v>0</v>
      </c>
      <c r="J30" s="155"/>
      <c r="K30" s="155">
        <f t="shared" si="1"/>
        <v>10</v>
      </c>
      <c r="L30" s="152" t="e">
        <f t="shared" si="4"/>
        <v>#DIV/0!</v>
      </c>
    </row>
    <row r="31" spans="1:16" s="10" customFormat="1" ht="20.25" customHeight="1">
      <c r="A31" s="146" t="s">
        <v>36</v>
      </c>
      <c r="B31" s="154">
        <v>100</v>
      </c>
      <c r="C31" s="154">
        <v>0</v>
      </c>
      <c r="D31" s="154">
        <v>0</v>
      </c>
      <c r="E31" s="152">
        <f t="shared" si="3"/>
        <v>0</v>
      </c>
      <c r="F31" s="154">
        <v>0</v>
      </c>
      <c r="G31" s="155">
        <v>0</v>
      </c>
      <c r="H31" s="152">
        <v>0</v>
      </c>
      <c r="I31" s="155">
        <f t="shared" si="0"/>
        <v>100</v>
      </c>
      <c r="J31" s="155"/>
      <c r="K31" s="155">
        <f t="shared" si="1"/>
        <v>0</v>
      </c>
      <c r="L31" s="152">
        <v>0</v>
      </c>
    </row>
    <row r="32" spans="1:16" s="10" customFormat="1" ht="24" hidden="1" customHeight="1">
      <c r="A32" s="146" t="s">
        <v>78</v>
      </c>
      <c r="B32" s="154">
        <v>0</v>
      </c>
      <c r="C32" s="154">
        <v>0</v>
      </c>
      <c r="D32" s="154"/>
      <c r="E32" s="152" t="e">
        <f t="shared" si="3"/>
        <v>#DIV/0!</v>
      </c>
      <c r="F32" s="154">
        <v>0</v>
      </c>
      <c r="G32" s="155">
        <v>0</v>
      </c>
      <c r="H32" s="152">
        <v>0</v>
      </c>
      <c r="I32" s="155">
        <f t="shared" si="0"/>
        <v>0</v>
      </c>
      <c r="J32" s="155"/>
      <c r="K32" s="155">
        <f t="shared" si="1"/>
        <v>0</v>
      </c>
      <c r="L32" s="152">
        <v>0</v>
      </c>
    </row>
    <row r="33" spans="1:14" s="10" customFormat="1" ht="39" hidden="1" customHeight="1">
      <c r="A33" s="146" t="s">
        <v>82</v>
      </c>
      <c r="B33" s="154"/>
      <c r="C33" s="154"/>
      <c r="D33" s="154"/>
      <c r="E33" s="152" t="e">
        <f t="shared" si="3"/>
        <v>#DIV/0!</v>
      </c>
      <c r="F33" s="154"/>
      <c r="G33" s="155"/>
      <c r="H33" s="152" t="e">
        <f>G33/F33*100</f>
        <v>#DIV/0!</v>
      </c>
      <c r="I33" s="155">
        <f t="shared" si="0"/>
        <v>0</v>
      </c>
      <c r="J33" s="155"/>
      <c r="K33" s="155">
        <f t="shared" si="1"/>
        <v>0</v>
      </c>
      <c r="L33" s="152" t="e">
        <f>K33/I33*100</f>
        <v>#DIV/0!</v>
      </c>
    </row>
    <row r="34" spans="1:14" s="10" customFormat="1" ht="6.75" hidden="1" customHeight="1">
      <c r="A34" s="146" t="s">
        <v>103</v>
      </c>
      <c r="B34" s="154">
        <v>0</v>
      </c>
      <c r="C34" s="154">
        <v>0</v>
      </c>
      <c r="D34" s="154"/>
      <c r="E34" s="152" t="e">
        <f t="shared" si="3"/>
        <v>#DIV/0!</v>
      </c>
      <c r="F34" s="154">
        <v>0</v>
      </c>
      <c r="G34" s="155">
        <v>0</v>
      </c>
      <c r="H34" s="152">
        <v>0</v>
      </c>
      <c r="I34" s="155">
        <f t="shared" si="0"/>
        <v>0</v>
      </c>
      <c r="J34" s="155"/>
      <c r="K34" s="155">
        <f t="shared" si="1"/>
        <v>0</v>
      </c>
      <c r="L34" s="152">
        <v>0</v>
      </c>
    </row>
    <row r="35" spans="1:14" s="87" customFormat="1" ht="48" customHeight="1">
      <c r="A35" s="147" t="s">
        <v>19</v>
      </c>
      <c r="B35" s="151">
        <f>B20+B9</f>
        <v>239997</v>
      </c>
      <c r="C35" s="151">
        <f>C20+C9</f>
        <v>115077</v>
      </c>
      <c r="D35" s="151">
        <f>D20+D9</f>
        <v>255640</v>
      </c>
      <c r="E35" s="152">
        <f t="shared" si="3"/>
        <v>106.51799814164345</v>
      </c>
      <c r="F35" s="151">
        <f>F20+F9</f>
        <v>54326</v>
      </c>
      <c r="G35" s="151">
        <f>G20+G9</f>
        <v>19334</v>
      </c>
      <c r="H35" s="152">
        <f>G35/F35*100</f>
        <v>35.588852483157233</v>
      </c>
      <c r="I35" s="153">
        <f t="shared" si="0"/>
        <v>294323</v>
      </c>
      <c r="J35" s="153"/>
      <c r="K35" s="153">
        <f t="shared" si="1"/>
        <v>134411</v>
      </c>
      <c r="L35" s="152">
        <f>K35/I35*100</f>
        <v>45.667854703845769</v>
      </c>
    </row>
    <row r="36" spans="1:14" s="87" customFormat="1" ht="46.5" hidden="1" customHeight="1">
      <c r="A36" s="146" t="s">
        <v>99</v>
      </c>
      <c r="B36" s="157">
        <v>0</v>
      </c>
      <c r="C36" s="157">
        <v>0</v>
      </c>
      <c r="D36" s="157"/>
      <c r="E36" s="152">
        <v>0</v>
      </c>
      <c r="F36" s="157">
        <v>400</v>
      </c>
      <c r="G36" s="157">
        <v>519</v>
      </c>
      <c r="H36" s="152">
        <v>0</v>
      </c>
      <c r="I36" s="158">
        <f t="shared" si="0"/>
        <v>400</v>
      </c>
      <c r="J36" s="158"/>
      <c r="K36" s="158">
        <f>G36+C36</f>
        <v>519</v>
      </c>
      <c r="L36" s="152">
        <v>0</v>
      </c>
    </row>
    <row r="37" spans="1:14" s="10" customFormat="1" ht="63" hidden="1" customHeight="1">
      <c r="A37" s="159" t="s">
        <v>136</v>
      </c>
      <c r="B37" s="160">
        <v>311332.3</v>
      </c>
      <c r="C37" s="160">
        <v>155759</v>
      </c>
      <c r="D37" s="160"/>
      <c r="E37" s="152">
        <f>C37/B37*100</f>
        <v>50.029823439456813</v>
      </c>
      <c r="F37" s="157">
        <v>0</v>
      </c>
      <c r="G37" s="161">
        <v>0</v>
      </c>
      <c r="H37" s="152">
        <v>0</v>
      </c>
      <c r="I37" s="158">
        <f t="shared" si="0"/>
        <v>311332.3</v>
      </c>
      <c r="J37" s="158"/>
      <c r="K37" s="158">
        <f>C37+G37</f>
        <v>155759</v>
      </c>
      <c r="L37" s="152">
        <f t="shared" ref="L37:L45" si="5">K37/I37*100</f>
        <v>50.029823439456813</v>
      </c>
    </row>
    <row r="38" spans="1:14" s="10" customFormat="1" ht="86.25" hidden="1" customHeight="1">
      <c r="A38" s="159" t="s">
        <v>137</v>
      </c>
      <c r="B38" s="160">
        <v>0</v>
      </c>
      <c r="C38" s="160">
        <v>0</v>
      </c>
      <c r="D38" s="160"/>
      <c r="E38" s="152" t="e">
        <f>C38/B38*100</f>
        <v>#DIV/0!</v>
      </c>
      <c r="F38" s="157">
        <v>0</v>
      </c>
      <c r="G38" s="161">
        <v>0</v>
      </c>
      <c r="H38" s="152">
        <v>0</v>
      </c>
      <c r="I38" s="158">
        <f t="shared" si="0"/>
        <v>0</v>
      </c>
      <c r="J38" s="158"/>
      <c r="K38" s="158">
        <f>C38+G38</f>
        <v>0</v>
      </c>
      <c r="L38" s="152" t="e">
        <f t="shared" si="5"/>
        <v>#DIV/0!</v>
      </c>
    </row>
    <row r="39" spans="1:14" s="10" customFormat="1" ht="86.25" hidden="1" customHeight="1">
      <c r="A39" s="159" t="s">
        <v>166</v>
      </c>
      <c r="B39" s="160">
        <v>3268.1</v>
      </c>
      <c r="C39" s="160">
        <v>3268.1</v>
      </c>
      <c r="D39" s="160"/>
      <c r="E39" s="152">
        <f>C39/B39*100</f>
        <v>100</v>
      </c>
      <c r="F39" s="157">
        <v>3268</v>
      </c>
      <c r="G39" s="161">
        <v>3268</v>
      </c>
      <c r="H39" s="152">
        <v>0</v>
      </c>
      <c r="I39" s="158">
        <f t="shared" si="0"/>
        <v>6536.1</v>
      </c>
      <c r="J39" s="158"/>
      <c r="K39" s="158">
        <f>C39+G39</f>
        <v>6536.1</v>
      </c>
      <c r="L39" s="152">
        <f t="shared" si="5"/>
        <v>100</v>
      </c>
    </row>
    <row r="40" spans="1:14" s="10" customFormat="1" ht="88.5" hidden="1" customHeight="1">
      <c r="A40" s="159" t="s">
        <v>138</v>
      </c>
      <c r="B40" s="154">
        <v>0</v>
      </c>
      <c r="C40" s="156">
        <v>0</v>
      </c>
      <c r="D40" s="156"/>
      <c r="E40" s="152">
        <v>0</v>
      </c>
      <c r="F40" s="155">
        <v>25529</v>
      </c>
      <c r="G40" s="155">
        <v>12764</v>
      </c>
      <c r="H40" s="152">
        <f>G40/F40*100</f>
        <v>49.99804144306475</v>
      </c>
      <c r="I40" s="162">
        <f>F40</f>
        <v>25529</v>
      </c>
      <c r="J40" s="162"/>
      <c r="K40" s="162">
        <f>G40</f>
        <v>12764</v>
      </c>
      <c r="L40" s="152">
        <f t="shared" si="5"/>
        <v>49.99804144306475</v>
      </c>
    </row>
    <row r="41" spans="1:14" s="10" customFormat="1" ht="84" hidden="1" customHeight="1">
      <c r="A41" s="159" t="s">
        <v>139</v>
      </c>
      <c r="B41" s="155">
        <v>0</v>
      </c>
      <c r="C41" s="155">
        <v>0</v>
      </c>
      <c r="D41" s="155"/>
      <c r="E41" s="152">
        <v>0</v>
      </c>
      <c r="F41" s="155">
        <v>4763</v>
      </c>
      <c r="G41" s="155">
        <v>4243</v>
      </c>
      <c r="H41" s="152">
        <f>G41/F41*100</f>
        <v>89.082511022464828</v>
      </c>
      <c r="I41" s="162">
        <f>F41</f>
        <v>4763</v>
      </c>
      <c r="J41" s="162"/>
      <c r="K41" s="162">
        <f>G41</f>
        <v>4243</v>
      </c>
      <c r="L41" s="152">
        <f t="shared" si="5"/>
        <v>89.082511022464828</v>
      </c>
      <c r="N41" s="88"/>
    </row>
    <row r="42" spans="1:14" s="10" customFormat="1" ht="66" hidden="1" customHeight="1">
      <c r="A42" s="163" t="s">
        <v>122</v>
      </c>
      <c r="B42" s="155">
        <v>544355</v>
      </c>
      <c r="C42" s="155">
        <v>266642</v>
      </c>
      <c r="D42" s="155"/>
      <c r="E42" s="152">
        <f>C42/B42*100</f>
        <v>48.983108449449347</v>
      </c>
      <c r="F42" s="155">
        <v>59444</v>
      </c>
      <c r="G42" s="155">
        <v>29338</v>
      </c>
      <c r="H42" s="152">
        <f>G42/F42*100</f>
        <v>49.354013861785887</v>
      </c>
      <c r="I42" s="162">
        <f t="shared" ref="I42:I49" si="6">B42+F42</f>
        <v>603799</v>
      </c>
      <c r="J42" s="162"/>
      <c r="K42" s="162">
        <f t="shared" ref="K42:K49" si="7">C42+G42</f>
        <v>295980</v>
      </c>
      <c r="L42" s="152">
        <f t="shared" si="5"/>
        <v>49.019624080198874</v>
      </c>
      <c r="N42" s="88"/>
    </row>
    <row r="43" spans="1:14" s="10" customFormat="1" ht="87" hidden="1" customHeight="1">
      <c r="A43" s="164" t="s">
        <v>133</v>
      </c>
      <c r="B43" s="154">
        <v>0</v>
      </c>
      <c r="C43" s="154">
        <v>0</v>
      </c>
      <c r="D43" s="154"/>
      <c r="E43" s="152">
        <v>0</v>
      </c>
      <c r="F43" s="156">
        <v>411</v>
      </c>
      <c r="G43" s="155">
        <v>6</v>
      </c>
      <c r="H43" s="152">
        <f>G43/F43*100</f>
        <v>1.4598540145985401</v>
      </c>
      <c r="I43" s="162">
        <f>B43+F43</f>
        <v>411</v>
      </c>
      <c r="J43" s="162"/>
      <c r="K43" s="162">
        <f>C43+G43</f>
        <v>6</v>
      </c>
      <c r="L43" s="152">
        <f>K43/I43*100</f>
        <v>1.4598540145985401</v>
      </c>
      <c r="N43" s="88"/>
    </row>
    <row r="44" spans="1:14" s="10" customFormat="1" ht="46.5" hidden="1" customHeight="1">
      <c r="A44" s="159" t="s">
        <v>120</v>
      </c>
      <c r="B44" s="154">
        <v>0</v>
      </c>
      <c r="C44" s="154">
        <v>0</v>
      </c>
      <c r="D44" s="154"/>
      <c r="E44" s="152">
        <v>0</v>
      </c>
      <c r="F44" s="155">
        <v>1168</v>
      </c>
      <c r="G44" s="155">
        <v>442</v>
      </c>
      <c r="H44" s="152">
        <f>G44/F44*100</f>
        <v>37.842465753424662</v>
      </c>
      <c r="I44" s="162">
        <f t="shared" si="6"/>
        <v>1168</v>
      </c>
      <c r="J44" s="162"/>
      <c r="K44" s="162">
        <f t="shared" si="7"/>
        <v>442</v>
      </c>
      <c r="L44" s="152">
        <f t="shared" si="5"/>
        <v>37.842465753424662</v>
      </c>
      <c r="M44" s="88"/>
    </row>
    <row r="45" spans="1:14" s="10" customFormat="1" ht="62.25" hidden="1" customHeight="1">
      <c r="A45" s="163" t="s">
        <v>121</v>
      </c>
      <c r="B45" s="154">
        <v>551077.19999999995</v>
      </c>
      <c r="C45" s="154">
        <v>280523</v>
      </c>
      <c r="D45" s="154"/>
      <c r="E45" s="152">
        <f>C45/B45*100</f>
        <v>50.90448307424078</v>
      </c>
      <c r="F45" s="156">
        <v>0</v>
      </c>
      <c r="G45" s="155">
        <v>0</v>
      </c>
      <c r="H45" s="152">
        <v>0</v>
      </c>
      <c r="I45" s="162">
        <f t="shared" si="6"/>
        <v>551077.19999999995</v>
      </c>
      <c r="J45" s="162"/>
      <c r="K45" s="162">
        <f t="shared" si="7"/>
        <v>280523</v>
      </c>
      <c r="L45" s="152">
        <f t="shared" si="5"/>
        <v>50.90448307424078</v>
      </c>
    </row>
    <row r="46" spans="1:14" s="10" customFormat="1" ht="168" hidden="1" customHeight="1">
      <c r="A46" s="159" t="s">
        <v>127</v>
      </c>
      <c r="B46" s="155">
        <v>6264</v>
      </c>
      <c r="C46" s="155">
        <v>2724</v>
      </c>
      <c r="D46" s="155"/>
      <c r="E46" s="152">
        <f>C46/B46*100</f>
        <v>43.486590038314176</v>
      </c>
      <c r="F46" s="156">
        <v>0</v>
      </c>
      <c r="G46" s="155">
        <v>0</v>
      </c>
      <c r="H46" s="152">
        <v>0</v>
      </c>
      <c r="I46" s="162">
        <f t="shared" si="6"/>
        <v>6264</v>
      </c>
      <c r="J46" s="162"/>
      <c r="K46" s="162">
        <f t="shared" si="7"/>
        <v>2724</v>
      </c>
      <c r="L46" s="152">
        <f>K46/I46*100</f>
        <v>43.486590038314176</v>
      </c>
    </row>
    <row r="47" spans="1:14" s="10" customFormat="1" ht="63.75" hidden="1" customHeight="1">
      <c r="A47" s="159" t="s">
        <v>128</v>
      </c>
      <c r="B47" s="155">
        <v>20260</v>
      </c>
      <c r="C47" s="155">
        <v>9839</v>
      </c>
      <c r="D47" s="155"/>
      <c r="E47" s="152">
        <f>C47/B47*100</f>
        <v>48.563672260612044</v>
      </c>
      <c r="F47" s="156">
        <v>13053</v>
      </c>
      <c r="G47" s="155">
        <v>7782</v>
      </c>
      <c r="H47" s="152">
        <f>G47/F47*100</f>
        <v>59.618478510687197</v>
      </c>
      <c r="I47" s="162">
        <f t="shared" si="6"/>
        <v>33313</v>
      </c>
      <c r="J47" s="162"/>
      <c r="K47" s="162">
        <f t="shared" si="7"/>
        <v>17621</v>
      </c>
      <c r="L47" s="152">
        <f>K47/I47*100</f>
        <v>52.895266112328521</v>
      </c>
    </row>
    <row r="48" spans="1:14" s="10" customFormat="1" ht="86.25" hidden="1" customHeight="1">
      <c r="A48" s="163" t="s">
        <v>129</v>
      </c>
      <c r="B48" s="154">
        <v>0</v>
      </c>
      <c r="C48" s="154">
        <v>-46</v>
      </c>
      <c r="D48" s="154"/>
      <c r="E48" s="152">
        <v>0</v>
      </c>
      <c r="F48" s="156">
        <v>0</v>
      </c>
      <c r="G48" s="155">
        <v>0</v>
      </c>
      <c r="H48" s="152">
        <v>0</v>
      </c>
      <c r="I48" s="162">
        <f t="shared" si="6"/>
        <v>0</v>
      </c>
      <c r="J48" s="162">
        <f>C48+G48</f>
        <v>-46</v>
      </c>
      <c r="K48" s="162">
        <f t="shared" si="7"/>
        <v>-46</v>
      </c>
      <c r="L48" s="152">
        <v>0</v>
      </c>
    </row>
    <row r="49" spans="1:13" s="10" customFormat="1" ht="65.25" hidden="1" customHeight="1">
      <c r="A49" s="163" t="s">
        <v>134</v>
      </c>
      <c r="B49" s="154">
        <v>0</v>
      </c>
      <c r="C49" s="154">
        <v>0</v>
      </c>
      <c r="D49" s="154"/>
      <c r="E49" s="152">
        <v>0</v>
      </c>
      <c r="F49" s="156">
        <v>0</v>
      </c>
      <c r="G49" s="155">
        <v>0</v>
      </c>
      <c r="H49" s="152">
        <v>0</v>
      </c>
      <c r="I49" s="162">
        <f t="shared" si="6"/>
        <v>0</v>
      </c>
      <c r="J49" s="162"/>
      <c r="K49" s="162">
        <f t="shared" si="7"/>
        <v>0</v>
      </c>
      <c r="L49" s="152">
        <v>0</v>
      </c>
    </row>
    <row r="50" spans="1:13" s="10" customFormat="1" ht="22.5" hidden="1" customHeight="1">
      <c r="A50" s="165" t="s">
        <v>3</v>
      </c>
      <c r="B50" s="166">
        <f>SUM(B35:B49)</f>
        <v>1676553.5999999999</v>
      </c>
      <c r="C50" s="166">
        <f>SUM(C35:C49)</f>
        <v>833786.1</v>
      </c>
      <c r="D50" s="166"/>
      <c r="E50" s="152">
        <f>C50/B50*100</f>
        <v>49.732146947165901</v>
      </c>
      <c r="F50" s="166">
        <f>SUM(F35:F49)</f>
        <v>162362</v>
      </c>
      <c r="G50" s="166">
        <f>SUM(G35:G49)</f>
        <v>77696</v>
      </c>
      <c r="H50" s="152">
        <f>G50/F50*100</f>
        <v>47.853561794015839</v>
      </c>
      <c r="I50" s="166">
        <f>(B50+F50)-(F39+F40+F41+F42+F43+Q46+F45+F47+F48+B46)+3688</f>
        <v>1729871.5999999999</v>
      </c>
      <c r="J50" s="166"/>
      <c r="K50" s="166">
        <f>(C50+G50)-(G39+G40+G41+G45+C46+G42+G46+P46+G47+G43)</f>
        <v>851357.1</v>
      </c>
      <c r="L50" s="152">
        <f>K50/I50*100</f>
        <v>49.215045787213342</v>
      </c>
    </row>
    <row r="51" spans="1:13" s="10" customFormat="1" ht="24" hidden="1" customHeight="1">
      <c r="A51" s="268" t="s">
        <v>79</v>
      </c>
      <c r="B51" s="269"/>
      <c r="C51" s="269"/>
      <c r="D51" s="269"/>
      <c r="E51" s="269"/>
      <c r="F51" s="269"/>
      <c r="G51" s="269"/>
      <c r="H51" s="269"/>
      <c r="I51" s="269"/>
      <c r="J51" s="269"/>
      <c r="K51" s="269"/>
      <c r="L51" s="270"/>
    </row>
    <row r="52" spans="1:13" s="10" customFormat="1" ht="19.5" hidden="1" customHeight="1">
      <c r="A52" s="271" t="s">
        <v>35</v>
      </c>
      <c r="B52" s="272" t="s">
        <v>23</v>
      </c>
      <c r="C52" s="272"/>
      <c r="D52" s="272"/>
      <c r="E52" s="272"/>
      <c r="F52" s="273" t="s">
        <v>38</v>
      </c>
      <c r="G52" s="274"/>
      <c r="H52" s="275"/>
      <c r="I52" s="276" t="s">
        <v>74</v>
      </c>
      <c r="J52" s="276"/>
      <c r="K52" s="276"/>
      <c r="L52" s="276"/>
    </row>
    <row r="53" spans="1:13" s="10" customFormat="1" ht="86.25" hidden="1" customHeight="1">
      <c r="A53" s="254"/>
      <c r="B53" s="142" t="s">
        <v>154</v>
      </c>
      <c r="C53" s="142" t="s">
        <v>176</v>
      </c>
      <c r="D53" s="142"/>
      <c r="E53" s="143" t="s">
        <v>53</v>
      </c>
      <c r="F53" s="142" t="s">
        <v>154</v>
      </c>
      <c r="G53" s="142" t="s">
        <v>176</v>
      </c>
      <c r="H53" s="143" t="s">
        <v>53</v>
      </c>
      <c r="I53" s="142" t="s">
        <v>154</v>
      </c>
      <c r="J53" s="142" t="s">
        <v>110</v>
      </c>
      <c r="K53" s="142" t="s">
        <v>176</v>
      </c>
      <c r="L53" s="143" t="s">
        <v>53</v>
      </c>
    </row>
    <row r="54" spans="1:13" s="10" customFormat="1" ht="43.5" hidden="1" customHeight="1">
      <c r="A54" s="167" t="s">
        <v>46</v>
      </c>
      <c r="B54" s="168">
        <f>SUM(B55:B61)</f>
        <v>67548</v>
      </c>
      <c r="C54" s="168">
        <f>SUM(C55:C61)</f>
        <v>28488</v>
      </c>
      <c r="D54" s="168"/>
      <c r="E54" s="152">
        <f t="shared" ref="E54:E84" si="8">IF(B54=0,  "0 ", C54/B54*100)</f>
        <v>42.174453721797832</v>
      </c>
      <c r="F54" s="168">
        <f>SUM(F55:F61)</f>
        <v>36429</v>
      </c>
      <c r="G54" s="168">
        <f>SUM(G55:G61)</f>
        <v>16107</v>
      </c>
      <c r="H54" s="152">
        <f t="shared" ref="H54:H84" si="9">IF(F54=0,  "0 ", G54/F54*100)</f>
        <v>44.214773943835958</v>
      </c>
      <c r="I54" s="168">
        <f>SUM(I55:I61)</f>
        <v>103840</v>
      </c>
      <c r="J54" s="168">
        <f>SUM(J55:J61)</f>
        <v>130</v>
      </c>
      <c r="K54" s="168">
        <f>SUM(K55:K61)</f>
        <v>44465</v>
      </c>
      <c r="L54" s="152">
        <f t="shared" ref="L54:L84" si="10">IF(I54=0,  "0 ", K54/I54*100)</f>
        <v>42.820685670261945</v>
      </c>
    </row>
    <row r="55" spans="1:13" s="10" customFormat="1" ht="87.75" hidden="1" customHeight="1">
      <c r="A55" s="169" t="s">
        <v>54</v>
      </c>
      <c r="B55" s="170">
        <v>2535</v>
      </c>
      <c r="C55" s="171">
        <v>1269</v>
      </c>
      <c r="D55" s="171"/>
      <c r="E55" s="152">
        <f t="shared" si="8"/>
        <v>50.059171597633132</v>
      </c>
      <c r="F55" s="170">
        <v>0</v>
      </c>
      <c r="G55" s="171">
        <v>0</v>
      </c>
      <c r="H55" s="152" t="str">
        <f t="shared" si="9"/>
        <v xml:space="preserve">0 </v>
      </c>
      <c r="I55" s="172">
        <f>B55+F55</f>
        <v>2535</v>
      </c>
      <c r="J55" s="172"/>
      <c r="K55" s="173">
        <f>C55+G55</f>
        <v>1269</v>
      </c>
      <c r="L55" s="152">
        <f t="shared" si="10"/>
        <v>50.059171597633132</v>
      </c>
      <c r="M55" s="104"/>
    </row>
    <row r="56" spans="1:13" s="10" customFormat="1" ht="103.5" hidden="1" customHeight="1">
      <c r="A56" s="169" t="s">
        <v>55</v>
      </c>
      <c r="B56" s="174">
        <v>3569</v>
      </c>
      <c r="C56" s="175">
        <v>1149</v>
      </c>
      <c r="D56" s="175"/>
      <c r="E56" s="152">
        <f t="shared" si="8"/>
        <v>32.193891846455593</v>
      </c>
      <c r="F56" s="174">
        <v>25</v>
      </c>
      <c r="G56" s="176">
        <v>20</v>
      </c>
      <c r="H56" s="152">
        <f t="shared" si="9"/>
        <v>80</v>
      </c>
      <c r="I56" s="172">
        <f>B56</f>
        <v>3569</v>
      </c>
      <c r="J56" s="172">
        <v>20</v>
      </c>
      <c r="K56" s="173">
        <f>C56+G56-J56</f>
        <v>1149</v>
      </c>
      <c r="L56" s="152">
        <f t="shared" si="10"/>
        <v>32.193891846455593</v>
      </c>
      <c r="M56" s="104"/>
    </row>
    <row r="57" spans="1:13" s="10" customFormat="1" ht="126.75" hidden="1" customHeight="1">
      <c r="A57" s="169" t="s">
        <v>56</v>
      </c>
      <c r="B57" s="174">
        <v>50689</v>
      </c>
      <c r="C57" s="175">
        <v>21827</v>
      </c>
      <c r="D57" s="175"/>
      <c r="E57" s="152">
        <f t="shared" si="8"/>
        <v>43.060624593106986</v>
      </c>
      <c r="F57" s="174">
        <v>34109</v>
      </c>
      <c r="G57" s="176">
        <v>15596</v>
      </c>
      <c r="H57" s="152">
        <f t="shared" si="9"/>
        <v>45.724002462693129</v>
      </c>
      <c r="I57" s="172">
        <v>84785</v>
      </c>
      <c r="J57" s="172">
        <v>10</v>
      </c>
      <c r="K57" s="173">
        <f>C57+G57-J57</f>
        <v>37413</v>
      </c>
      <c r="L57" s="152">
        <f t="shared" si="10"/>
        <v>44.126909241021409</v>
      </c>
      <c r="M57" s="104"/>
    </row>
    <row r="58" spans="1:13" s="10" customFormat="1" ht="28.5" hidden="1" customHeight="1">
      <c r="A58" s="169" t="s">
        <v>92</v>
      </c>
      <c r="B58" s="174">
        <v>61</v>
      </c>
      <c r="C58" s="175">
        <v>0</v>
      </c>
      <c r="D58" s="175"/>
      <c r="E58" s="152">
        <f t="shared" si="8"/>
        <v>0</v>
      </c>
      <c r="F58" s="174">
        <v>0</v>
      </c>
      <c r="G58" s="176">
        <v>0</v>
      </c>
      <c r="H58" s="152" t="str">
        <f t="shared" si="9"/>
        <v xml:space="preserve">0 </v>
      </c>
      <c r="I58" s="172">
        <f>B58+F58</f>
        <v>61</v>
      </c>
      <c r="J58" s="172"/>
      <c r="K58" s="173">
        <f>C58+G58</f>
        <v>0</v>
      </c>
      <c r="L58" s="152">
        <f t="shared" si="10"/>
        <v>0</v>
      </c>
      <c r="M58" s="104"/>
    </row>
    <row r="59" spans="1:13" s="10" customFormat="1" ht="43.5" hidden="1" customHeight="1">
      <c r="A59" s="169" t="s">
        <v>6</v>
      </c>
      <c r="B59" s="174">
        <v>1894</v>
      </c>
      <c r="C59" s="175">
        <v>819</v>
      </c>
      <c r="D59" s="175"/>
      <c r="E59" s="152">
        <f t="shared" si="8"/>
        <v>43.24181626187962</v>
      </c>
      <c r="F59" s="174">
        <v>0</v>
      </c>
      <c r="G59" s="176">
        <v>0</v>
      </c>
      <c r="H59" s="152" t="str">
        <f t="shared" si="9"/>
        <v xml:space="preserve">0 </v>
      </c>
      <c r="I59" s="172">
        <f>B59+F59</f>
        <v>1894</v>
      </c>
      <c r="J59" s="172"/>
      <c r="K59" s="173">
        <f>C59+G59</f>
        <v>819</v>
      </c>
      <c r="L59" s="152">
        <f t="shared" si="10"/>
        <v>43.24181626187962</v>
      </c>
      <c r="M59" s="104"/>
    </row>
    <row r="60" spans="1:13" s="10" customFormat="1" ht="31.5" hidden="1" customHeight="1">
      <c r="A60" s="169" t="s">
        <v>75</v>
      </c>
      <c r="B60" s="174">
        <v>769</v>
      </c>
      <c r="C60" s="175">
        <v>0</v>
      </c>
      <c r="D60" s="175"/>
      <c r="E60" s="152">
        <f t="shared" si="8"/>
        <v>0</v>
      </c>
      <c r="F60" s="174">
        <v>927</v>
      </c>
      <c r="G60" s="176">
        <v>0</v>
      </c>
      <c r="H60" s="152">
        <f t="shared" si="9"/>
        <v>0</v>
      </c>
      <c r="I60" s="172">
        <f>B60+F60</f>
        <v>1696</v>
      </c>
      <c r="J60" s="172"/>
      <c r="K60" s="173">
        <f>C60+G60</f>
        <v>0</v>
      </c>
      <c r="L60" s="152">
        <f t="shared" si="10"/>
        <v>0</v>
      </c>
      <c r="M60" s="104"/>
    </row>
    <row r="61" spans="1:13" s="10" customFormat="1" ht="44.25" hidden="1" customHeight="1">
      <c r="A61" s="169" t="s">
        <v>57</v>
      </c>
      <c r="B61" s="174">
        <v>8031</v>
      </c>
      <c r="C61" s="175">
        <v>3424</v>
      </c>
      <c r="D61" s="175"/>
      <c r="E61" s="152">
        <f t="shared" si="8"/>
        <v>42.634790188021412</v>
      </c>
      <c r="F61" s="174">
        <v>1368</v>
      </c>
      <c r="G61" s="176">
        <v>491</v>
      </c>
      <c r="H61" s="152">
        <f t="shared" si="9"/>
        <v>35.891812865497073</v>
      </c>
      <c r="I61" s="172">
        <v>9300</v>
      </c>
      <c r="J61" s="172">
        <v>100</v>
      </c>
      <c r="K61" s="173">
        <f>C61+G61-J61</f>
        <v>3815</v>
      </c>
      <c r="L61" s="152">
        <f t="shared" si="10"/>
        <v>41.021505376344088</v>
      </c>
      <c r="M61" s="104"/>
    </row>
    <row r="62" spans="1:13" s="10" customFormat="1" ht="31.5" hidden="1" customHeight="1">
      <c r="A62" s="167" t="s">
        <v>47</v>
      </c>
      <c r="B62" s="168">
        <f>B63</f>
        <v>0</v>
      </c>
      <c r="C62" s="168">
        <f>C63</f>
        <v>0</v>
      </c>
      <c r="D62" s="168"/>
      <c r="E62" s="152" t="str">
        <f t="shared" si="8"/>
        <v xml:space="preserve">0 </v>
      </c>
      <c r="F62" s="168">
        <f>F63</f>
        <v>1168</v>
      </c>
      <c r="G62" s="168">
        <f>G63</f>
        <v>442</v>
      </c>
      <c r="H62" s="152">
        <f t="shared" si="9"/>
        <v>37.842465753424662</v>
      </c>
      <c r="I62" s="168">
        <f>I63</f>
        <v>1168</v>
      </c>
      <c r="J62" s="168">
        <f>J63</f>
        <v>0</v>
      </c>
      <c r="K62" s="168">
        <f>K63</f>
        <v>442</v>
      </c>
      <c r="L62" s="152">
        <f t="shared" si="10"/>
        <v>37.842465753424662</v>
      </c>
      <c r="M62" s="104"/>
    </row>
    <row r="63" spans="1:13" s="10" customFormat="1" ht="44.25" hidden="1" customHeight="1">
      <c r="A63" s="169" t="s">
        <v>26</v>
      </c>
      <c r="B63" s="174"/>
      <c r="C63" s="174">
        <v>0</v>
      </c>
      <c r="D63" s="174"/>
      <c r="E63" s="152" t="str">
        <f t="shared" si="8"/>
        <v xml:space="preserve">0 </v>
      </c>
      <c r="F63" s="174">
        <v>1168</v>
      </c>
      <c r="G63" s="176">
        <v>442</v>
      </c>
      <c r="H63" s="152">
        <f t="shared" si="9"/>
        <v>37.842465753424662</v>
      </c>
      <c r="I63" s="172">
        <v>1168</v>
      </c>
      <c r="J63" s="172"/>
      <c r="K63" s="155">
        <f>C63+G63-J63</f>
        <v>442</v>
      </c>
      <c r="L63" s="152">
        <f t="shared" si="10"/>
        <v>37.842465753424662</v>
      </c>
      <c r="M63" s="104"/>
    </row>
    <row r="64" spans="1:13" s="10" customFormat="1" ht="39" hidden="1" customHeight="1">
      <c r="A64" s="169" t="s">
        <v>41</v>
      </c>
      <c r="B64" s="174"/>
      <c r="C64" s="174"/>
      <c r="D64" s="174"/>
      <c r="E64" s="152" t="str">
        <f t="shared" si="8"/>
        <v xml:space="preserve">0 </v>
      </c>
      <c r="F64" s="174"/>
      <c r="G64" s="172"/>
      <c r="H64" s="152" t="str">
        <f t="shared" si="9"/>
        <v xml:space="preserve">0 </v>
      </c>
      <c r="I64" s="172">
        <f>B64+F64</f>
        <v>0</v>
      </c>
      <c r="J64" s="172"/>
      <c r="K64" s="172">
        <f>C64+G64</f>
        <v>0</v>
      </c>
      <c r="L64" s="152" t="str">
        <f t="shared" si="10"/>
        <v xml:space="preserve">0 </v>
      </c>
      <c r="M64" s="104"/>
    </row>
    <row r="65" spans="1:13" s="10" customFormat="1" ht="45.75" hidden="1" customHeight="1">
      <c r="A65" s="167" t="s">
        <v>107</v>
      </c>
      <c r="B65" s="168">
        <f>B66+B67+B68+B69</f>
        <v>10218</v>
      </c>
      <c r="C65" s="168">
        <f>C66+C67+C68+C69</f>
        <v>3184</v>
      </c>
      <c r="D65" s="168"/>
      <c r="E65" s="152">
        <f t="shared" si="8"/>
        <v>31.160696809551769</v>
      </c>
      <c r="F65" s="168">
        <f>F66+F67+F69+F68</f>
        <v>12218</v>
      </c>
      <c r="G65" s="168">
        <f>G66+G69+G67+G68</f>
        <v>5436</v>
      </c>
      <c r="H65" s="152">
        <f t="shared" si="9"/>
        <v>44.491733507939109</v>
      </c>
      <c r="I65" s="168">
        <f>I66+I67+I69+I68</f>
        <v>22064</v>
      </c>
      <c r="J65" s="168">
        <f>J66+J67+J69</f>
        <v>72</v>
      </c>
      <c r="K65" s="168">
        <f>K66+K67+K69+K68</f>
        <v>8548</v>
      </c>
      <c r="L65" s="152">
        <f t="shared" si="10"/>
        <v>38.741841914430744</v>
      </c>
      <c r="M65" s="104"/>
    </row>
    <row r="66" spans="1:13" s="10" customFormat="1" ht="23.25" hidden="1" customHeight="1">
      <c r="A66" s="169" t="s">
        <v>111</v>
      </c>
      <c r="B66" s="174">
        <v>1229</v>
      </c>
      <c r="C66" s="175">
        <v>625</v>
      </c>
      <c r="D66" s="175"/>
      <c r="E66" s="152">
        <f t="shared" si="8"/>
        <v>50.854353132628148</v>
      </c>
      <c r="F66" s="174">
        <v>0</v>
      </c>
      <c r="G66" s="176">
        <v>0</v>
      </c>
      <c r="H66" s="152" t="str">
        <f t="shared" si="9"/>
        <v xml:space="preserve">0 </v>
      </c>
      <c r="I66" s="172">
        <f>B66+F66</f>
        <v>1229</v>
      </c>
      <c r="J66" s="172"/>
      <c r="K66" s="176">
        <f>C66+G66</f>
        <v>625</v>
      </c>
      <c r="L66" s="152">
        <f t="shared" si="10"/>
        <v>50.854353132628148</v>
      </c>
      <c r="M66" s="104"/>
    </row>
    <row r="67" spans="1:13" s="10" customFormat="1" ht="87" hidden="1" customHeight="1">
      <c r="A67" s="169" t="s">
        <v>69</v>
      </c>
      <c r="B67" s="174"/>
      <c r="C67" s="175">
        <v>0</v>
      </c>
      <c r="D67" s="175"/>
      <c r="E67" s="152" t="str">
        <f t="shared" si="8"/>
        <v xml:space="preserve">0 </v>
      </c>
      <c r="F67" s="174">
        <v>0</v>
      </c>
      <c r="G67" s="176">
        <v>0</v>
      </c>
      <c r="H67" s="152" t="str">
        <f t="shared" si="9"/>
        <v xml:space="preserve">0 </v>
      </c>
      <c r="I67" s="172">
        <f>B67+F67</f>
        <v>0</v>
      </c>
      <c r="J67" s="172"/>
      <c r="K67" s="173">
        <f>C67+G67</f>
        <v>0</v>
      </c>
      <c r="L67" s="152" t="str">
        <f t="shared" si="10"/>
        <v xml:space="preserve">0 </v>
      </c>
      <c r="M67" s="104"/>
    </row>
    <row r="68" spans="1:13" s="10" customFormat="1" ht="72.599999999999994" hidden="1" customHeight="1">
      <c r="A68" s="169" t="s">
        <v>132</v>
      </c>
      <c r="B68" s="174">
        <v>5763</v>
      </c>
      <c r="C68" s="175">
        <v>2364</v>
      </c>
      <c r="D68" s="175"/>
      <c r="E68" s="152">
        <f t="shared" si="8"/>
        <v>41.020301926080165</v>
      </c>
      <c r="F68" s="174">
        <v>7861</v>
      </c>
      <c r="G68" s="176">
        <v>5144</v>
      </c>
      <c r="H68" s="152">
        <f t="shared" si="9"/>
        <v>65.436967306958408</v>
      </c>
      <c r="I68" s="172">
        <v>13624</v>
      </c>
      <c r="J68" s="172"/>
      <c r="K68" s="173">
        <f>C68+G68-J68</f>
        <v>7508</v>
      </c>
      <c r="L68" s="152">
        <f t="shared" si="10"/>
        <v>55.108631826189082</v>
      </c>
      <c r="M68" s="104"/>
    </row>
    <row r="69" spans="1:13" s="10" customFormat="1" ht="64.5" hidden="1" customHeight="1">
      <c r="A69" s="169" t="s">
        <v>91</v>
      </c>
      <c r="B69" s="174">
        <v>3226</v>
      </c>
      <c r="C69" s="175">
        <v>195</v>
      </c>
      <c r="D69" s="175"/>
      <c r="E69" s="152">
        <f t="shared" si="8"/>
        <v>6.0446373217606943</v>
      </c>
      <c r="F69" s="174">
        <v>4357</v>
      </c>
      <c r="G69" s="176">
        <v>292</v>
      </c>
      <c r="H69" s="152">
        <f t="shared" si="9"/>
        <v>6.701859077346799</v>
      </c>
      <c r="I69" s="172">
        <v>7211</v>
      </c>
      <c r="J69" s="172">
        <v>72</v>
      </c>
      <c r="K69" s="173">
        <f>C69+G69-J69</f>
        <v>415</v>
      </c>
      <c r="L69" s="152">
        <f t="shared" si="10"/>
        <v>5.7550963805297464</v>
      </c>
      <c r="M69" s="104"/>
    </row>
    <row r="70" spans="1:13" s="10" customFormat="1" ht="27.75" hidden="1" customHeight="1">
      <c r="A70" s="167" t="s">
        <v>48</v>
      </c>
      <c r="B70" s="168">
        <f>B71+B73+B75+B76+B77+B72+B74</f>
        <v>439480</v>
      </c>
      <c r="C70" s="168">
        <f>C71+C73+C75+C76+C77+C72+C74</f>
        <v>187244</v>
      </c>
      <c r="D70" s="168"/>
      <c r="E70" s="152">
        <f t="shared" si="8"/>
        <v>42.605806862655868</v>
      </c>
      <c r="F70" s="168">
        <f>F71+F73+F75+F76+F77+F72+F74</f>
        <v>31771</v>
      </c>
      <c r="G70" s="168">
        <f>G71+G73+G75+G76+G77+G72+G74</f>
        <v>13367</v>
      </c>
      <c r="H70" s="152">
        <f t="shared" si="9"/>
        <v>42.072959617261027</v>
      </c>
      <c r="I70" s="168">
        <f>I71+I73+I75+I76+I77+I72+I74</f>
        <v>458293</v>
      </c>
      <c r="J70" s="168">
        <f>J71+J73+J75+J76+J77+J72+J74</f>
        <v>7709</v>
      </c>
      <c r="K70" s="168">
        <f>K71+K73+K75+K76+K77+K72+K74</f>
        <v>192902</v>
      </c>
      <c r="L70" s="152">
        <f t="shared" si="10"/>
        <v>42.091413135264993</v>
      </c>
      <c r="M70" s="104"/>
    </row>
    <row r="71" spans="1:13" s="10" customFormat="1" ht="34.5" hidden="1" customHeight="1">
      <c r="A71" s="169" t="s">
        <v>76</v>
      </c>
      <c r="B71" s="174">
        <v>581</v>
      </c>
      <c r="C71" s="175">
        <v>198</v>
      </c>
      <c r="D71" s="175"/>
      <c r="E71" s="152">
        <f t="shared" si="8"/>
        <v>34.079173838209982</v>
      </c>
      <c r="F71" s="174">
        <v>0</v>
      </c>
      <c r="G71" s="176">
        <v>0</v>
      </c>
      <c r="H71" s="152" t="str">
        <f t="shared" si="9"/>
        <v xml:space="preserve">0 </v>
      </c>
      <c r="I71" s="172">
        <v>581</v>
      </c>
      <c r="J71" s="172"/>
      <c r="K71" s="176">
        <f>C71+G71</f>
        <v>198</v>
      </c>
      <c r="L71" s="152">
        <f t="shared" si="10"/>
        <v>34.079173838209982</v>
      </c>
      <c r="M71" s="104"/>
    </row>
    <row r="72" spans="1:13" s="10" customFormat="1" ht="41.25" hidden="1" customHeight="1">
      <c r="A72" s="169" t="s">
        <v>28</v>
      </c>
      <c r="B72" s="174">
        <v>9450</v>
      </c>
      <c r="C72" s="175">
        <v>3670</v>
      </c>
      <c r="D72" s="175"/>
      <c r="E72" s="152">
        <f t="shared" si="8"/>
        <v>38.835978835978835</v>
      </c>
      <c r="F72" s="174">
        <v>405</v>
      </c>
      <c r="G72" s="176">
        <v>0</v>
      </c>
      <c r="H72" s="152">
        <f t="shared" si="9"/>
        <v>0</v>
      </c>
      <c r="I72" s="172">
        <v>9450</v>
      </c>
      <c r="J72" s="172"/>
      <c r="K72" s="176">
        <f>C72+G72</f>
        <v>3670</v>
      </c>
      <c r="L72" s="152">
        <f t="shared" si="10"/>
        <v>38.835978835978835</v>
      </c>
      <c r="M72" s="104"/>
    </row>
    <row r="73" spans="1:13" s="10" customFormat="1" ht="39" hidden="1" customHeight="1">
      <c r="A73" s="169" t="s">
        <v>70</v>
      </c>
      <c r="B73" s="174">
        <v>0</v>
      </c>
      <c r="C73" s="175">
        <v>0</v>
      </c>
      <c r="D73" s="175"/>
      <c r="E73" s="152" t="str">
        <f t="shared" si="8"/>
        <v xml:space="preserve">0 </v>
      </c>
      <c r="F73" s="174">
        <v>0</v>
      </c>
      <c r="G73" s="176">
        <v>0</v>
      </c>
      <c r="H73" s="152" t="str">
        <f t="shared" si="9"/>
        <v xml:space="preserve">0 </v>
      </c>
      <c r="I73" s="172">
        <f>B73+F73</f>
        <v>0</v>
      </c>
      <c r="J73" s="172"/>
      <c r="K73" s="176">
        <f>C73+G73</f>
        <v>0</v>
      </c>
      <c r="L73" s="152" t="str">
        <f t="shared" si="10"/>
        <v xml:space="preserve">0 </v>
      </c>
      <c r="M73" s="104"/>
    </row>
    <row r="74" spans="1:13" s="10" customFormat="1" ht="39" hidden="1" customHeight="1">
      <c r="A74" s="169" t="s">
        <v>83</v>
      </c>
      <c r="B74" s="174">
        <v>0</v>
      </c>
      <c r="C74" s="175">
        <v>0</v>
      </c>
      <c r="D74" s="175"/>
      <c r="E74" s="152" t="str">
        <f t="shared" si="8"/>
        <v xml:space="preserve">0 </v>
      </c>
      <c r="F74" s="174">
        <v>0</v>
      </c>
      <c r="G74" s="176">
        <v>0</v>
      </c>
      <c r="H74" s="152" t="str">
        <f t="shared" si="9"/>
        <v xml:space="preserve">0 </v>
      </c>
      <c r="I74" s="172">
        <f>B74+F74</f>
        <v>0</v>
      </c>
      <c r="J74" s="172"/>
      <c r="K74" s="176">
        <f>C74+G74</f>
        <v>0</v>
      </c>
      <c r="L74" s="152" t="str">
        <f t="shared" si="10"/>
        <v xml:space="preserve">0 </v>
      </c>
      <c r="M74" s="104"/>
    </row>
    <row r="75" spans="1:13" s="10" customFormat="1" ht="26.25" hidden="1" customHeight="1">
      <c r="A75" s="169" t="s">
        <v>27</v>
      </c>
      <c r="B75" s="174">
        <v>9704</v>
      </c>
      <c r="C75" s="175">
        <v>5595</v>
      </c>
      <c r="D75" s="175"/>
      <c r="E75" s="152">
        <f t="shared" si="8"/>
        <v>57.656636438582034</v>
      </c>
      <c r="F75" s="174">
        <v>0</v>
      </c>
      <c r="G75" s="176">
        <v>0</v>
      </c>
      <c r="H75" s="152" t="str">
        <f t="shared" si="9"/>
        <v xml:space="preserve">0 </v>
      </c>
      <c r="I75" s="172">
        <v>9704</v>
      </c>
      <c r="J75" s="172"/>
      <c r="K75" s="176">
        <f>C75+G75</f>
        <v>5595</v>
      </c>
      <c r="L75" s="152">
        <f t="shared" si="10"/>
        <v>57.656636438582034</v>
      </c>
      <c r="M75" s="104"/>
    </row>
    <row r="76" spans="1:13" s="10" customFormat="1" ht="24.75" hidden="1" customHeight="1">
      <c r="A76" s="169" t="s">
        <v>45</v>
      </c>
      <c r="B76" s="174">
        <v>357760</v>
      </c>
      <c r="C76" s="175">
        <v>151936</v>
      </c>
      <c r="D76" s="175"/>
      <c r="E76" s="152">
        <f t="shared" si="8"/>
        <v>42.46869409660107</v>
      </c>
      <c r="F76" s="174">
        <v>15883</v>
      </c>
      <c r="G76" s="176">
        <v>6968</v>
      </c>
      <c r="H76" s="152">
        <f t="shared" si="9"/>
        <v>43.870805263489267</v>
      </c>
      <c r="I76" s="172">
        <v>361090</v>
      </c>
      <c r="J76" s="172">
        <v>7709</v>
      </c>
      <c r="K76" s="176">
        <f>C76+G76-J76</f>
        <v>151195</v>
      </c>
      <c r="L76" s="152">
        <f t="shared" si="10"/>
        <v>41.871832507131188</v>
      </c>
      <c r="M76" s="104"/>
    </row>
    <row r="77" spans="1:13" s="10" customFormat="1" ht="42.75" hidden="1" customHeight="1">
      <c r="A77" s="169" t="s">
        <v>34</v>
      </c>
      <c r="B77" s="174">
        <v>61985</v>
      </c>
      <c r="C77" s="175">
        <v>25845</v>
      </c>
      <c r="D77" s="175"/>
      <c r="E77" s="152">
        <f t="shared" si="8"/>
        <v>41.695571509236103</v>
      </c>
      <c r="F77" s="174">
        <v>15483</v>
      </c>
      <c r="G77" s="176">
        <v>6399</v>
      </c>
      <c r="H77" s="152">
        <f t="shared" si="9"/>
        <v>41.329199767486926</v>
      </c>
      <c r="I77" s="172">
        <v>77468</v>
      </c>
      <c r="J77" s="172"/>
      <c r="K77" s="176">
        <f>C77+G77</f>
        <v>32244</v>
      </c>
      <c r="L77" s="152">
        <f t="shared" si="10"/>
        <v>41.622347291784997</v>
      </c>
      <c r="M77" s="104"/>
    </row>
    <row r="78" spans="1:13" s="10" customFormat="1" ht="42.75" hidden="1" customHeight="1">
      <c r="A78" s="167" t="s">
        <v>105</v>
      </c>
      <c r="B78" s="168">
        <f>B79+B80+B82+B83+B81</f>
        <v>90520</v>
      </c>
      <c r="C78" s="168">
        <f>C79+C80+C82+C83+C81</f>
        <v>45785</v>
      </c>
      <c r="D78" s="168"/>
      <c r="E78" s="152">
        <f t="shared" si="8"/>
        <v>50.579982324348208</v>
      </c>
      <c r="F78" s="168">
        <f>F79+F80+F82+F83+F81</f>
        <v>86397</v>
      </c>
      <c r="G78" s="168">
        <f>G79+G80+G82+G83</f>
        <v>42725</v>
      </c>
      <c r="H78" s="152">
        <f t="shared" si="9"/>
        <v>49.451948563028807</v>
      </c>
      <c r="I78" s="168">
        <f>I79+I80+I82+I83+I81</f>
        <v>114900</v>
      </c>
      <c r="J78" s="168">
        <f>J79+J80+J82+J83+J81</f>
        <v>32038</v>
      </c>
      <c r="K78" s="168">
        <f>K79+K80+K82+K83+K81</f>
        <v>56472</v>
      </c>
      <c r="L78" s="152">
        <f t="shared" si="10"/>
        <v>49.148825065274146</v>
      </c>
      <c r="M78" s="104"/>
    </row>
    <row r="79" spans="1:13" s="10" customFormat="1" ht="30" hidden="1" customHeight="1">
      <c r="A79" s="169" t="s">
        <v>80</v>
      </c>
      <c r="B79" s="174">
        <v>290</v>
      </c>
      <c r="C79" s="175">
        <v>136</v>
      </c>
      <c r="D79" s="175"/>
      <c r="E79" s="152">
        <f t="shared" si="8"/>
        <v>46.896551724137929</v>
      </c>
      <c r="F79" s="174">
        <v>0</v>
      </c>
      <c r="G79" s="176">
        <v>0</v>
      </c>
      <c r="H79" s="152" t="str">
        <f t="shared" si="9"/>
        <v xml:space="preserve">0 </v>
      </c>
      <c r="I79" s="172">
        <v>290</v>
      </c>
      <c r="J79" s="172"/>
      <c r="K79" s="173">
        <f>C79+G79</f>
        <v>136</v>
      </c>
      <c r="L79" s="152">
        <f t="shared" si="10"/>
        <v>46.896551724137929</v>
      </c>
      <c r="M79" s="104"/>
    </row>
    <row r="80" spans="1:13" s="10" customFormat="1" ht="39" hidden="1" customHeight="1">
      <c r="A80" s="169" t="s">
        <v>30</v>
      </c>
      <c r="B80" s="174"/>
      <c r="C80" s="175"/>
      <c r="D80" s="175"/>
      <c r="E80" s="152" t="str">
        <f t="shared" si="8"/>
        <v xml:space="preserve">0 </v>
      </c>
      <c r="F80" s="174">
        <v>0</v>
      </c>
      <c r="G80" s="176">
        <v>0</v>
      </c>
      <c r="H80" s="152" t="str">
        <f t="shared" si="9"/>
        <v xml:space="preserve">0 </v>
      </c>
      <c r="I80" s="172">
        <f>B80+F80</f>
        <v>0</v>
      </c>
      <c r="J80" s="172"/>
      <c r="K80" s="173">
        <f>C80+G80</f>
        <v>0</v>
      </c>
      <c r="L80" s="152" t="str">
        <f t="shared" si="10"/>
        <v xml:space="preserve">0 </v>
      </c>
      <c r="M80" s="104"/>
    </row>
    <row r="81" spans="1:13" s="10" customFormat="1" ht="29.25" hidden="1" customHeight="1">
      <c r="A81" s="169" t="s">
        <v>30</v>
      </c>
      <c r="B81" s="174">
        <v>75</v>
      </c>
      <c r="C81" s="175">
        <v>75</v>
      </c>
      <c r="D81" s="175"/>
      <c r="E81" s="152">
        <f t="shared" si="8"/>
        <v>100</v>
      </c>
      <c r="F81" s="174">
        <v>0</v>
      </c>
      <c r="G81" s="176">
        <v>0</v>
      </c>
      <c r="H81" s="152" t="str">
        <f t="shared" si="9"/>
        <v xml:space="preserve">0 </v>
      </c>
      <c r="I81" s="172">
        <v>75</v>
      </c>
      <c r="J81" s="172"/>
      <c r="K81" s="173">
        <f>C81+G81</f>
        <v>75</v>
      </c>
      <c r="L81" s="152">
        <f t="shared" si="10"/>
        <v>100</v>
      </c>
      <c r="M81" s="104"/>
    </row>
    <row r="82" spans="1:13" s="10" customFormat="1" ht="27" hidden="1" customHeight="1">
      <c r="A82" s="169" t="s">
        <v>71</v>
      </c>
      <c r="B82" s="174">
        <v>90155</v>
      </c>
      <c r="C82" s="175">
        <v>45574</v>
      </c>
      <c r="D82" s="175"/>
      <c r="E82" s="152">
        <f t="shared" si="8"/>
        <v>50.550718207531474</v>
      </c>
      <c r="F82" s="174">
        <v>86397</v>
      </c>
      <c r="G82" s="176">
        <v>42725</v>
      </c>
      <c r="H82" s="152">
        <f t="shared" si="9"/>
        <v>49.451948563028807</v>
      </c>
      <c r="I82" s="172">
        <v>114535</v>
      </c>
      <c r="J82" s="172">
        <v>32038</v>
      </c>
      <c r="K82" s="173">
        <f>C82+G82-J82</f>
        <v>56261</v>
      </c>
      <c r="L82" s="152">
        <f t="shared" si="10"/>
        <v>49.121229318548913</v>
      </c>
      <c r="M82" s="104"/>
    </row>
    <row r="83" spans="1:13" s="10" customFormat="1" ht="39" hidden="1" customHeight="1">
      <c r="A83" s="169" t="s">
        <v>72</v>
      </c>
      <c r="B83" s="174">
        <v>0</v>
      </c>
      <c r="C83" s="174">
        <v>0</v>
      </c>
      <c r="D83" s="174"/>
      <c r="E83" s="152" t="str">
        <f t="shared" si="8"/>
        <v xml:space="preserve">0 </v>
      </c>
      <c r="F83" s="174">
        <v>0</v>
      </c>
      <c r="G83" s="172">
        <v>0</v>
      </c>
      <c r="H83" s="152" t="str">
        <f t="shared" si="9"/>
        <v xml:space="preserve">0 </v>
      </c>
      <c r="I83" s="172">
        <f>B83+F83</f>
        <v>0</v>
      </c>
      <c r="J83" s="172"/>
      <c r="K83" s="172">
        <f>C83+G83</f>
        <v>0</v>
      </c>
      <c r="L83" s="152" t="str">
        <f t="shared" si="10"/>
        <v xml:space="preserve">0 </v>
      </c>
      <c r="M83" s="104"/>
    </row>
    <row r="84" spans="1:13" s="10" customFormat="1" ht="25.5" hidden="1" customHeight="1">
      <c r="A84" s="167" t="s">
        <v>106</v>
      </c>
      <c r="B84" s="168">
        <f>B86+B85</f>
        <v>263</v>
      </c>
      <c r="C84" s="168">
        <f>C86</f>
        <v>0</v>
      </c>
      <c r="D84" s="168"/>
      <c r="E84" s="152">
        <f t="shared" si="8"/>
        <v>0</v>
      </c>
      <c r="F84" s="168">
        <f>F86</f>
        <v>0</v>
      </c>
      <c r="G84" s="168">
        <f>G86</f>
        <v>0</v>
      </c>
      <c r="H84" s="152" t="str">
        <f t="shared" si="9"/>
        <v xml:space="preserve">0 </v>
      </c>
      <c r="I84" s="168">
        <f>I86+I85</f>
        <v>263</v>
      </c>
      <c r="J84" s="168">
        <f>J86</f>
        <v>0</v>
      </c>
      <c r="K84" s="168">
        <f>K86</f>
        <v>0</v>
      </c>
      <c r="L84" s="152">
        <f t="shared" si="10"/>
        <v>0</v>
      </c>
      <c r="M84" s="104"/>
    </row>
    <row r="85" spans="1:13" s="10" customFormat="1" ht="24" hidden="1" customHeight="1">
      <c r="A85" s="169" t="s">
        <v>93</v>
      </c>
      <c r="B85" s="170"/>
      <c r="C85" s="168">
        <v>0</v>
      </c>
      <c r="D85" s="168"/>
      <c r="E85" s="152">
        <v>0</v>
      </c>
      <c r="F85" s="168">
        <v>0</v>
      </c>
      <c r="G85" s="168">
        <v>0</v>
      </c>
      <c r="H85" s="152">
        <v>0</v>
      </c>
      <c r="I85" s="168"/>
      <c r="J85" s="168"/>
      <c r="K85" s="168">
        <v>0</v>
      </c>
      <c r="L85" s="152"/>
      <c r="M85" s="104"/>
    </row>
    <row r="86" spans="1:13" s="10" customFormat="1" ht="42" hidden="1" customHeight="1">
      <c r="A86" s="169" t="s">
        <v>112</v>
      </c>
      <c r="B86" s="174">
        <v>263</v>
      </c>
      <c r="C86" s="174">
        <v>0</v>
      </c>
      <c r="D86" s="174"/>
      <c r="E86" s="152">
        <f t="shared" ref="E86:E131" si="11">IF(B86=0,  "0 ", C86/B86*100)</f>
        <v>0</v>
      </c>
      <c r="F86" s="174">
        <v>0</v>
      </c>
      <c r="G86" s="172">
        <v>0</v>
      </c>
      <c r="H86" s="152" t="str">
        <f t="shared" ref="H86:H124" si="12">IF(F86=0,  "0 ", G86/F86*100)</f>
        <v xml:space="preserve">0 </v>
      </c>
      <c r="I86" s="172">
        <f>B86+F86</f>
        <v>263</v>
      </c>
      <c r="J86" s="172"/>
      <c r="K86" s="155">
        <f>C86+G86</f>
        <v>0</v>
      </c>
      <c r="L86" s="152">
        <f t="shared" ref="L86:L131" si="13">IF(I86=0,  "0 ", K86/I86*100)</f>
        <v>0</v>
      </c>
      <c r="M86" s="104"/>
    </row>
    <row r="87" spans="1:13" s="10" customFormat="1" ht="24.75" hidden="1" customHeight="1">
      <c r="A87" s="167" t="s">
        <v>49</v>
      </c>
      <c r="B87" s="177">
        <f>B88+B89+B92+B94+B95+B91</f>
        <v>640058</v>
      </c>
      <c r="C87" s="177">
        <f>C88+C89+C92+C94+C95+C91</f>
        <v>349375</v>
      </c>
      <c r="D87" s="177"/>
      <c r="E87" s="152">
        <f t="shared" si="11"/>
        <v>54.58489699370994</v>
      </c>
      <c r="F87" s="168">
        <f>F88+F89+F92+F94+F95</f>
        <v>285</v>
      </c>
      <c r="G87" s="168">
        <f>G88+G89+G92+G94+G95</f>
        <v>24</v>
      </c>
      <c r="H87" s="152">
        <f t="shared" si="12"/>
        <v>8.4210526315789469</v>
      </c>
      <c r="I87" s="168">
        <f>I88+I89+I92+I94+I95+I91</f>
        <v>640343</v>
      </c>
      <c r="J87" s="168">
        <f>J88+J89+J92+J94+J95+J91</f>
        <v>0</v>
      </c>
      <c r="K87" s="168">
        <f>K88+K89+K92+K94+K95+K91</f>
        <v>349399</v>
      </c>
      <c r="L87" s="152">
        <f t="shared" si="13"/>
        <v>54.564350668313701</v>
      </c>
      <c r="M87" s="104"/>
    </row>
    <row r="88" spans="1:13" s="10" customFormat="1" ht="24.75" hidden="1" customHeight="1">
      <c r="A88" s="169" t="s">
        <v>9</v>
      </c>
      <c r="B88" s="174">
        <v>181183</v>
      </c>
      <c r="C88" s="175">
        <v>87743</v>
      </c>
      <c r="D88" s="175"/>
      <c r="E88" s="152">
        <f t="shared" si="11"/>
        <v>48.427832633304455</v>
      </c>
      <c r="F88" s="174">
        <v>0</v>
      </c>
      <c r="G88" s="176">
        <v>0</v>
      </c>
      <c r="H88" s="152" t="str">
        <f t="shared" si="12"/>
        <v xml:space="preserve">0 </v>
      </c>
      <c r="I88" s="174">
        <v>181183</v>
      </c>
      <c r="J88" s="172"/>
      <c r="K88" s="173">
        <f>C88+G88</f>
        <v>87743</v>
      </c>
      <c r="L88" s="152">
        <f t="shared" si="13"/>
        <v>48.427832633304455</v>
      </c>
      <c r="M88" s="104"/>
    </row>
    <row r="89" spans="1:13" s="10" customFormat="1" ht="32.450000000000003" hidden="1" customHeight="1">
      <c r="A89" s="169" t="s">
        <v>10</v>
      </c>
      <c r="B89" s="174">
        <v>388503</v>
      </c>
      <c r="C89" s="175">
        <v>232518</v>
      </c>
      <c r="D89" s="175"/>
      <c r="E89" s="152">
        <f t="shared" si="11"/>
        <v>59.849730890108951</v>
      </c>
      <c r="F89" s="174">
        <v>0</v>
      </c>
      <c r="G89" s="176">
        <v>0</v>
      </c>
      <c r="H89" s="152" t="str">
        <f t="shared" si="12"/>
        <v xml:space="preserve">0 </v>
      </c>
      <c r="I89" s="174">
        <v>388503</v>
      </c>
      <c r="J89" s="172"/>
      <c r="K89" s="173">
        <f>C89+G89</f>
        <v>232518</v>
      </c>
      <c r="L89" s="152">
        <f t="shared" si="13"/>
        <v>59.849730890108951</v>
      </c>
      <c r="M89" s="104"/>
    </row>
    <row r="90" spans="1:13" s="10" customFormat="1" ht="32.450000000000003" hidden="1" customHeight="1">
      <c r="A90" s="169" t="s">
        <v>21</v>
      </c>
      <c r="B90" s="174"/>
      <c r="C90" s="175"/>
      <c r="D90" s="175"/>
      <c r="E90" s="152" t="str">
        <f t="shared" si="11"/>
        <v xml:space="preserve">0 </v>
      </c>
      <c r="F90" s="174"/>
      <c r="G90" s="176"/>
      <c r="H90" s="152" t="str">
        <f t="shared" si="12"/>
        <v xml:space="preserve">0 </v>
      </c>
      <c r="I90" s="174">
        <f>B90+F90</f>
        <v>0</v>
      </c>
      <c r="J90" s="172"/>
      <c r="K90" s="173">
        <f>C90+G90</f>
        <v>0</v>
      </c>
      <c r="L90" s="152" t="str">
        <f t="shared" si="13"/>
        <v xml:space="preserve">0 </v>
      </c>
      <c r="M90" s="104"/>
    </row>
    <row r="91" spans="1:13" s="10" customFormat="1" ht="32.450000000000003" hidden="1" customHeight="1">
      <c r="A91" s="169" t="s">
        <v>113</v>
      </c>
      <c r="B91" s="174">
        <v>37010</v>
      </c>
      <c r="C91" s="175">
        <v>15765</v>
      </c>
      <c r="D91" s="175"/>
      <c r="E91" s="152">
        <f t="shared" si="11"/>
        <v>42.596595514725749</v>
      </c>
      <c r="F91" s="174">
        <v>0</v>
      </c>
      <c r="G91" s="176">
        <v>0</v>
      </c>
      <c r="H91" s="152" t="str">
        <f t="shared" si="12"/>
        <v xml:space="preserve">0 </v>
      </c>
      <c r="I91" s="174">
        <v>37010</v>
      </c>
      <c r="J91" s="172"/>
      <c r="K91" s="173">
        <f>C91+G91</f>
        <v>15765</v>
      </c>
      <c r="L91" s="152">
        <f t="shared" si="13"/>
        <v>42.596595514725749</v>
      </c>
      <c r="M91" s="104"/>
    </row>
    <row r="92" spans="1:13" s="10" customFormat="1" ht="60.75" hidden="1" customHeight="1">
      <c r="A92" s="169" t="s">
        <v>96</v>
      </c>
      <c r="B92" s="174">
        <v>946</v>
      </c>
      <c r="C92" s="175">
        <v>109</v>
      </c>
      <c r="D92" s="175"/>
      <c r="E92" s="152">
        <f t="shared" si="11"/>
        <v>11.522198731501057</v>
      </c>
      <c r="F92" s="174">
        <v>144</v>
      </c>
      <c r="G92" s="176">
        <v>4</v>
      </c>
      <c r="H92" s="152">
        <f t="shared" si="12"/>
        <v>2.7777777777777777</v>
      </c>
      <c r="I92" s="174">
        <v>1090</v>
      </c>
      <c r="J92" s="172"/>
      <c r="K92" s="173">
        <f>C92+G92-J92</f>
        <v>113</v>
      </c>
      <c r="L92" s="152">
        <f t="shared" si="13"/>
        <v>10.366972477064222</v>
      </c>
      <c r="M92" s="104"/>
    </row>
    <row r="93" spans="1:13" s="10" customFormat="1" ht="6" hidden="1" customHeight="1">
      <c r="A93" s="169" t="s">
        <v>39</v>
      </c>
      <c r="B93" s="174">
        <v>0</v>
      </c>
      <c r="C93" s="175"/>
      <c r="D93" s="175"/>
      <c r="E93" s="152" t="str">
        <f t="shared" si="11"/>
        <v xml:space="preserve">0 </v>
      </c>
      <c r="F93" s="174"/>
      <c r="G93" s="176"/>
      <c r="H93" s="152" t="str">
        <f t="shared" si="12"/>
        <v xml:space="preserve">0 </v>
      </c>
      <c r="I93" s="174">
        <f>B93+F93</f>
        <v>0</v>
      </c>
      <c r="J93" s="172"/>
      <c r="K93" s="173">
        <f>C93+G93</f>
        <v>0</v>
      </c>
      <c r="L93" s="152" t="str">
        <f t="shared" si="13"/>
        <v xml:space="preserve">0 </v>
      </c>
      <c r="M93" s="104"/>
    </row>
    <row r="94" spans="1:13" s="10" customFormat="1" ht="45" hidden="1" customHeight="1">
      <c r="A94" s="169" t="s">
        <v>20</v>
      </c>
      <c r="B94" s="174">
        <v>2188</v>
      </c>
      <c r="C94" s="175">
        <v>244</v>
      </c>
      <c r="D94" s="175"/>
      <c r="E94" s="152">
        <f t="shared" si="11"/>
        <v>11.151736745886655</v>
      </c>
      <c r="F94" s="174">
        <v>141</v>
      </c>
      <c r="G94" s="176">
        <v>20</v>
      </c>
      <c r="H94" s="152">
        <f t="shared" si="12"/>
        <v>14.184397163120568</v>
      </c>
      <c r="I94" s="174">
        <v>2329</v>
      </c>
      <c r="J94" s="172"/>
      <c r="K94" s="173">
        <f>C94+G94-J94</f>
        <v>264</v>
      </c>
      <c r="L94" s="152">
        <f t="shared" si="13"/>
        <v>11.335337054529841</v>
      </c>
      <c r="M94" s="104"/>
    </row>
    <row r="95" spans="1:13" s="10" customFormat="1" ht="42" hidden="1" customHeight="1">
      <c r="A95" s="169" t="s">
        <v>29</v>
      </c>
      <c r="B95" s="174">
        <v>30228</v>
      </c>
      <c r="C95" s="175">
        <v>12996</v>
      </c>
      <c r="D95" s="175"/>
      <c r="E95" s="152">
        <f t="shared" si="11"/>
        <v>42.993251290194522</v>
      </c>
      <c r="F95" s="174">
        <v>0</v>
      </c>
      <c r="G95" s="176">
        <v>0</v>
      </c>
      <c r="H95" s="152" t="str">
        <f t="shared" si="12"/>
        <v xml:space="preserve">0 </v>
      </c>
      <c r="I95" s="174">
        <v>30228</v>
      </c>
      <c r="J95" s="172"/>
      <c r="K95" s="173">
        <f>C95+G95</f>
        <v>12996</v>
      </c>
      <c r="L95" s="152">
        <f t="shared" si="13"/>
        <v>42.993251290194522</v>
      </c>
      <c r="M95" s="104"/>
    </row>
    <row r="96" spans="1:13" s="10" customFormat="1" ht="42" hidden="1" customHeight="1">
      <c r="A96" s="167" t="s">
        <v>97</v>
      </c>
      <c r="B96" s="168">
        <f>B97+B98+B99</f>
        <v>122825</v>
      </c>
      <c r="C96" s="168">
        <f>C97+C98+C99</f>
        <v>53986</v>
      </c>
      <c r="D96" s="168"/>
      <c r="E96" s="152">
        <f t="shared" si="11"/>
        <v>43.953592509668226</v>
      </c>
      <c r="F96" s="168">
        <f>F97+F98+F99</f>
        <v>0</v>
      </c>
      <c r="G96" s="168">
        <f>G97+G98+G99</f>
        <v>0</v>
      </c>
      <c r="H96" s="152" t="str">
        <f t="shared" si="12"/>
        <v xml:space="preserve">0 </v>
      </c>
      <c r="I96" s="168">
        <f>I97+I98+I99</f>
        <v>122825</v>
      </c>
      <c r="J96" s="168">
        <f>J97+J98+J99</f>
        <v>0</v>
      </c>
      <c r="K96" s="168">
        <f>K97+K98+K99</f>
        <v>53986</v>
      </c>
      <c r="L96" s="152">
        <f t="shared" si="13"/>
        <v>43.953592509668226</v>
      </c>
      <c r="M96" s="104"/>
    </row>
    <row r="97" spans="1:15" s="10" customFormat="1" ht="24.75" hidden="1" customHeight="1">
      <c r="A97" s="169" t="s">
        <v>11</v>
      </c>
      <c r="B97" s="174">
        <v>92579</v>
      </c>
      <c r="C97" s="175">
        <v>41598</v>
      </c>
      <c r="D97" s="175"/>
      <c r="E97" s="152">
        <f t="shared" si="11"/>
        <v>44.932436081616785</v>
      </c>
      <c r="F97" s="174">
        <v>0</v>
      </c>
      <c r="G97" s="176">
        <v>0</v>
      </c>
      <c r="H97" s="152" t="str">
        <f t="shared" si="12"/>
        <v xml:space="preserve">0 </v>
      </c>
      <c r="I97" s="172">
        <v>92579</v>
      </c>
      <c r="J97" s="172"/>
      <c r="K97" s="173">
        <f>C97+G97-J97</f>
        <v>41598</v>
      </c>
      <c r="L97" s="152">
        <f t="shared" si="13"/>
        <v>44.932436081616785</v>
      </c>
      <c r="M97" s="104"/>
    </row>
    <row r="98" spans="1:15" s="10" customFormat="1" ht="39" hidden="1" customHeight="1">
      <c r="A98" s="169" t="s">
        <v>12</v>
      </c>
      <c r="B98" s="174"/>
      <c r="C98" s="175">
        <v>0</v>
      </c>
      <c r="D98" s="175"/>
      <c r="E98" s="152" t="str">
        <f t="shared" si="11"/>
        <v xml:space="preserve">0 </v>
      </c>
      <c r="F98" s="174">
        <v>0</v>
      </c>
      <c r="G98" s="176">
        <v>0</v>
      </c>
      <c r="H98" s="152" t="str">
        <f t="shared" si="12"/>
        <v xml:space="preserve">0 </v>
      </c>
      <c r="I98" s="172">
        <f>B98+F98</f>
        <v>0</v>
      </c>
      <c r="J98" s="172"/>
      <c r="K98" s="173">
        <f>C98+G98</f>
        <v>0</v>
      </c>
      <c r="L98" s="152" t="str">
        <f t="shared" si="13"/>
        <v xml:space="preserve">0 </v>
      </c>
      <c r="M98" s="104"/>
    </row>
    <row r="99" spans="1:15" s="10" customFormat="1" ht="52.5" hidden="1" customHeight="1">
      <c r="A99" s="169" t="s">
        <v>73</v>
      </c>
      <c r="B99" s="174">
        <v>30246</v>
      </c>
      <c r="C99" s="175">
        <v>12388</v>
      </c>
      <c r="D99" s="175"/>
      <c r="E99" s="152">
        <f t="shared" si="11"/>
        <v>40.957481981088407</v>
      </c>
      <c r="F99" s="174">
        <v>0</v>
      </c>
      <c r="G99" s="176">
        <v>0</v>
      </c>
      <c r="H99" s="152" t="str">
        <f t="shared" si="12"/>
        <v xml:space="preserve">0 </v>
      </c>
      <c r="I99" s="172">
        <v>30246</v>
      </c>
      <c r="J99" s="172"/>
      <c r="K99" s="173">
        <f>C99+G99</f>
        <v>12388</v>
      </c>
      <c r="L99" s="152">
        <f t="shared" si="13"/>
        <v>40.957481981088407</v>
      </c>
      <c r="M99" s="104"/>
    </row>
    <row r="100" spans="1:15" s="10" customFormat="1" ht="25.5" hidden="1" customHeight="1">
      <c r="A100" s="167" t="s">
        <v>84</v>
      </c>
      <c r="B100" s="168">
        <f>B101+B102+B103+B104</f>
        <v>0</v>
      </c>
      <c r="C100" s="178">
        <f>C101+C102+C103+C104</f>
        <v>0</v>
      </c>
      <c r="D100" s="178"/>
      <c r="E100" s="152" t="str">
        <f t="shared" si="11"/>
        <v xml:space="preserve">0 </v>
      </c>
      <c r="F100" s="168">
        <f>F101+F102+F103+F104</f>
        <v>0</v>
      </c>
      <c r="G100" s="168">
        <f>G101+G102+G103+G104</f>
        <v>0</v>
      </c>
      <c r="H100" s="152" t="str">
        <f t="shared" si="12"/>
        <v xml:space="preserve">0 </v>
      </c>
      <c r="I100" s="168">
        <f>I101+I102+I103+I104</f>
        <v>0</v>
      </c>
      <c r="J100" s="168"/>
      <c r="K100" s="168">
        <f>K101+K102+K103+K104</f>
        <v>0</v>
      </c>
      <c r="L100" s="152" t="str">
        <f t="shared" si="13"/>
        <v xml:space="preserve">0 </v>
      </c>
      <c r="M100" s="104"/>
    </row>
    <row r="101" spans="1:15" s="10" customFormat="1" ht="28.5" hidden="1" customHeight="1">
      <c r="A101" s="169" t="s">
        <v>7</v>
      </c>
      <c r="B101" s="174"/>
      <c r="C101" s="175">
        <v>0</v>
      </c>
      <c r="D101" s="175"/>
      <c r="E101" s="152" t="str">
        <f t="shared" si="11"/>
        <v xml:space="preserve">0 </v>
      </c>
      <c r="F101" s="174">
        <v>0</v>
      </c>
      <c r="G101" s="172">
        <v>0</v>
      </c>
      <c r="H101" s="152" t="str">
        <f t="shared" si="12"/>
        <v xml:space="preserve">0 </v>
      </c>
      <c r="I101" s="172">
        <f>B101+F101</f>
        <v>0</v>
      </c>
      <c r="J101" s="172"/>
      <c r="K101" s="172">
        <f>C101+G101</f>
        <v>0</v>
      </c>
      <c r="L101" s="152" t="str">
        <f t="shared" si="13"/>
        <v xml:space="preserve">0 </v>
      </c>
      <c r="M101" s="104"/>
    </row>
    <row r="102" spans="1:15" s="10" customFormat="1" ht="36" hidden="1" customHeight="1">
      <c r="A102" s="169" t="s">
        <v>25</v>
      </c>
      <c r="B102" s="174">
        <v>0</v>
      </c>
      <c r="C102" s="175">
        <v>0</v>
      </c>
      <c r="D102" s="175"/>
      <c r="E102" s="152" t="str">
        <f t="shared" si="11"/>
        <v xml:space="preserve">0 </v>
      </c>
      <c r="F102" s="174">
        <v>0</v>
      </c>
      <c r="G102" s="172">
        <v>0</v>
      </c>
      <c r="H102" s="152" t="str">
        <f t="shared" si="12"/>
        <v xml:space="preserve">0 </v>
      </c>
      <c r="I102" s="172">
        <f>B102+F102</f>
        <v>0</v>
      </c>
      <c r="J102" s="172"/>
      <c r="K102" s="172">
        <f>C102+G102</f>
        <v>0</v>
      </c>
      <c r="L102" s="152" t="str">
        <f t="shared" si="13"/>
        <v xml:space="preserve">0 </v>
      </c>
      <c r="M102" s="104"/>
    </row>
    <row r="103" spans="1:15" s="10" customFormat="1" ht="44.25" hidden="1" customHeight="1">
      <c r="A103" s="169" t="s">
        <v>44</v>
      </c>
      <c r="B103" s="174"/>
      <c r="C103" s="175">
        <v>0</v>
      </c>
      <c r="D103" s="175"/>
      <c r="E103" s="152" t="str">
        <f t="shared" si="11"/>
        <v xml:space="preserve">0 </v>
      </c>
      <c r="F103" s="174">
        <v>0</v>
      </c>
      <c r="G103" s="172">
        <v>0</v>
      </c>
      <c r="H103" s="152" t="str">
        <f t="shared" si="12"/>
        <v xml:space="preserve">0 </v>
      </c>
      <c r="I103" s="172">
        <f>B103+F103</f>
        <v>0</v>
      </c>
      <c r="J103" s="172"/>
      <c r="K103" s="172">
        <f>C103+G103</f>
        <v>0</v>
      </c>
      <c r="L103" s="152" t="str">
        <f t="shared" si="13"/>
        <v xml:space="preserve">0 </v>
      </c>
      <c r="M103" s="104"/>
    </row>
    <row r="104" spans="1:15" s="10" customFormat="1" ht="43.5" hidden="1" customHeight="1">
      <c r="A104" s="169" t="s">
        <v>81</v>
      </c>
      <c r="B104" s="174">
        <v>0</v>
      </c>
      <c r="C104" s="175">
        <v>0</v>
      </c>
      <c r="D104" s="175"/>
      <c r="E104" s="152" t="str">
        <f t="shared" si="11"/>
        <v xml:space="preserve">0 </v>
      </c>
      <c r="F104" s="174">
        <v>0</v>
      </c>
      <c r="G104" s="176">
        <v>0</v>
      </c>
      <c r="H104" s="152" t="str">
        <f t="shared" si="12"/>
        <v xml:space="preserve">0 </v>
      </c>
      <c r="I104" s="172">
        <f>B104+F104</f>
        <v>0</v>
      </c>
      <c r="J104" s="172"/>
      <c r="K104" s="172">
        <f>C104+G104</f>
        <v>0</v>
      </c>
      <c r="L104" s="152" t="str">
        <f t="shared" si="13"/>
        <v xml:space="preserve">0 </v>
      </c>
      <c r="M104" s="104"/>
    </row>
    <row r="105" spans="1:15" s="10" customFormat="1" ht="24.75" hidden="1" customHeight="1">
      <c r="A105" s="167" t="s">
        <v>50</v>
      </c>
      <c r="B105" s="168">
        <f>B106+B107+B108+B109+B110</f>
        <v>248091</v>
      </c>
      <c r="C105" s="168">
        <f>C106+C107+C108+C109+C110</f>
        <v>126303</v>
      </c>
      <c r="D105" s="168"/>
      <c r="E105" s="152">
        <f t="shared" si="11"/>
        <v>50.909948365720645</v>
      </c>
      <c r="F105" s="168">
        <f>F106+F107+F108+F109+F110</f>
        <v>0</v>
      </c>
      <c r="G105" s="168">
        <f>G106+G107+G108+G109+G110</f>
        <v>0</v>
      </c>
      <c r="H105" s="152" t="str">
        <f t="shared" si="12"/>
        <v xml:space="preserve">0 </v>
      </c>
      <c r="I105" s="168">
        <f>I106+I107+I108+I109+I110</f>
        <v>248091</v>
      </c>
      <c r="J105" s="168">
        <f>J106+J107+J108+J109+J110</f>
        <v>0</v>
      </c>
      <c r="K105" s="168">
        <f>K106+K107+K108+K109+K110</f>
        <v>126303</v>
      </c>
      <c r="L105" s="152">
        <f t="shared" si="13"/>
        <v>50.909948365720645</v>
      </c>
      <c r="M105" s="104"/>
    </row>
    <row r="106" spans="1:15" s="10" customFormat="1" ht="25.5" hidden="1" customHeight="1">
      <c r="A106" s="169" t="s">
        <v>13</v>
      </c>
      <c r="B106" s="174">
        <v>12096</v>
      </c>
      <c r="C106" s="175">
        <v>6166</v>
      </c>
      <c r="D106" s="175"/>
      <c r="E106" s="152">
        <f t="shared" si="11"/>
        <v>50.975529100529101</v>
      </c>
      <c r="F106" s="174">
        <v>0</v>
      </c>
      <c r="G106" s="176">
        <v>0</v>
      </c>
      <c r="H106" s="152" t="str">
        <f t="shared" si="12"/>
        <v xml:space="preserve">0 </v>
      </c>
      <c r="I106" s="172">
        <f>B106</f>
        <v>12096</v>
      </c>
      <c r="J106" s="172"/>
      <c r="K106" s="173">
        <f>C106+G106</f>
        <v>6166</v>
      </c>
      <c r="L106" s="152">
        <f t="shared" si="13"/>
        <v>50.975529100529101</v>
      </c>
      <c r="M106" s="104"/>
    </row>
    <row r="107" spans="1:15" s="10" customFormat="1" ht="45" hidden="1" customHeight="1">
      <c r="A107" s="169" t="s">
        <v>33</v>
      </c>
      <c r="B107" s="174">
        <v>62723</v>
      </c>
      <c r="C107" s="175">
        <v>31192</v>
      </c>
      <c r="D107" s="175"/>
      <c r="E107" s="152">
        <f t="shared" si="11"/>
        <v>49.729764201329658</v>
      </c>
      <c r="F107" s="174">
        <v>0</v>
      </c>
      <c r="G107" s="176">
        <v>0</v>
      </c>
      <c r="H107" s="152" t="str">
        <f t="shared" si="12"/>
        <v xml:space="preserve">0 </v>
      </c>
      <c r="I107" s="172">
        <f>B107</f>
        <v>62723</v>
      </c>
      <c r="J107" s="172"/>
      <c r="K107" s="173">
        <f>C107+G107</f>
        <v>31192</v>
      </c>
      <c r="L107" s="152">
        <f t="shared" si="13"/>
        <v>49.729764201329658</v>
      </c>
      <c r="M107" s="104"/>
    </row>
    <row r="108" spans="1:15" s="10" customFormat="1" ht="42.75" hidden="1" customHeight="1">
      <c r="A108" s="169" t="s">
        <v>31</v>
      </c>
      <c r="B108" s="174">
        <v>116628</v>
      </c>
      <c r="C108" s="175">
        <v>56763</v>
      </c>
      <c r="D108" s="175"/>
      <c r="E108" s="152">
        <f t="shared" si="11"/>
        <v>48.670130671879825</v>
      </c>
      <c r="F108" s="174">
        <v>0</v>
      </c>
      <c r="G108" s="176">
        <v>0</v>
      </c>
      <c r="H108" s="152" t="str">
        <f t="shared" si="12"/>
        <v xml:space="preserve">0 </v>
      </c>
      <c r="I108" s="172">
        <f>B108+F108</f>
        <v>116628</v>
      </c>
      <c r="J108" s="172"/>
      <c r="K108" s="173">
        <f>C108+G108</f>
        <v>56763</v>
      </c>
      <c r="L108" s="152">
        <f t="shared" si="13"/>
        <v>48.670130671879825</v>
      </c>
      <c r="M108" s="104"/>
    </row>
    <row r="109" spans="1:15" s="10" customFormat="1" ht="21" hidden="1" customHeight="1">
      <c r="A109" s="169" t="s">
        <v>58</v>
      </c>
      <c r="B109" s="174">
        <v>43413</v>
      </c>
      <c r="C109" s="175">
        <v>26131</v>
      </c>
      <c r="D109" s="175"/>
      <c r="E109" s="152">
        <f t="shared" si="11"/>
        <v>60.191647663142376</v>
      </c>
      <c r="F109" s="174">
        <v>0</v>
      </c>
      <c r="G109" s="176">
        <v>0</v>
      </c>
      <c r="H109" s="152" t="str">
        <f t="shared" si="12"/>
        <v xml:space="preserve">0 </v>
      </c>
      <c r="I109" s="172">
        <f>B109+F109</f>
        <v>43413</v>
      </c>
      <c r="J109" s="172"/>
      <c r="K109" s="173">
        <f>C109+G109</f>
        <v>26131</v>
      </c>
      <c r="L109" s="152">
        <f t="shared" si="13"/>
        <v>60.191647663142376</v>
      </c>
      <c r="M109" s="104"/>
    </row>
    <row r="110" spans="1:15" s="10" customFormat="1" ht="44.25" hidden="1" customHeight="1">
      <c r="A110" s="169" t="s">
        <v>32</v>
      </c>
      <c r="B110" s="174">
        <v>13231</v>
      </c>
      <c r="C110" s="179">
        <v>6051</v>
      </c>
      <c r="D110" s="179"/>
      <c r="E110" s="152">
        <f t="shared" si="11"/>
        <v>45.733504648174737</v>
      </c>
      <c r="F110" s="174">
        <v>0</v>
      </c>
      <c r="G110" s="176">
        <v>0</v>
      </c>
      <c r="H110" s="152" t="str">
        <f t="shared" si="12"/>
        <v xml:space="preserve">0 </v>
      </c>
      <c r="I110" s="172">
        <f>B110+F110</f>
        <v>13231</v>
      </c>
      <c r="J110" s="172"/>
      <c r="K110" s="173">
        <f>C110+G110</f>
        <v>6051</v>
      </c>
      <c r="L110" s="152">
        <f t="shared" si="13"/>
        <v>45.733504648174737</v>
      </c>
      <c r="M110" s="104"/>
    </row>
    <row r="111" spans="1:15" s="10" customFormat="1" ht="44.25" hidden="1" customHeight="1">
      <c r="A111" s="180" t="s">
        <v>59</v>
      </c>
      <c r="B111" s="177">
        <f>B112+B113+B114</f>
        <v>38831</v>
      </c>
      <c r="C111" s="177">
        <f>C112+C113+C114</f>
        <v>16916</v>
      </c>
      <c r="D111" s="177"/>
      <c r="E111" s="152">
        <f t="shared" si="11"/>
        <v>43.563132548736831</v>
      </c>
      <c r="F111" s="177">
        <f>F112+F113+F114</f>
        <v>0</v>
      </c>
      <c r="G111" s="177">
        <f>G112+G113+G114</f>
        <v>0</v>
      </c>
      <c r="H111" s="152" t="str">
        <f t="shared" si="12"/>
        <v xml:space="preserve">0 </v>
      </c>
      <c r="I111" s="177">
        <f>I112+I113+I114</f>
        <v>38831</v>
      </c>
      <c r="J111" s="177">
        <f>J112+J113+J114</f>
        <v>0</v>
      </c>
      <c r="K111" s="177">
        <f>K112+K113+K114</f>
        <v>16916</v>
      </c>
      <c r="L111" s="152">
        <f t="shared" si="13"/>
        <v>43.563132548736831</v>
      </c>
      <c r="M111" s="104"/>
      <c r="O111" s="89"/>
    </row>
    <row r="112" spans="1:15" s="10" customFormat="1" ht="22.5" hidden="1" customHeight="1">
      <c r="A112" s="169" t="s">
        <v>60</v>
      </c>
      <c r="B112" s="174">
        <v>24496</v>
      </c>
      <c r="C112" s="179">
        <v>9433</v>
      </c>
      <c r="D112" s="179"/>
      <c r="E112" s="152">
        <f t="shared" si="11"/>
        <v>38.508327890267793</v>
      </c>
      <c r="F112" s="174">
        <v>0</v>
      </c>
      <c r="G112" s="172">
        <v>0</v>
      </c>
      <c r="H112" s="152" t="str">
        <f t="shared" si="12"/>
        <v xml:space="preserve">0 </v>
      </c>
      <c r="I112" s="172">
        <f>B112+F112</f>
        <v>24496</v>
      </c>
      <c r="J112" s="172"/>
      <c r="K112" s="173">
        <f>C112+G112</f>
        <v>9433</v>
      </c>
      <c r="L112" s="152">
        <f t="shared" si="13"/>
        <v>38.508327890267793</v>
      </c>
      <c r="M112" s="104"/>
    </row>
    <row r="113" spans="1:13" s="10" customFormat="1" ht="22.5" hidden="1" customHeight="1">
      <c r="A113" s="169" t="s">
        <v>61</v>
      </c>
      <c r="B113" s="174">
        <v>13966</v>
      </c>
      <c r="C113" s="179">
        <v>7298</v>
      </c>
      <c r="D113" s="179"/>
      <c r="E113" s="152">
        <f t="shared" si="11"/>
        <v>52.255477588429045</v>
      </c>
      <c r="F113" s="174">
        <v>0</v>
      </c>
      <c r="G113" s="172">
        <v>0</v>
      </c>
      <c r="H113" s="152" t="str">
        <f t="shared" si="12"/>
        <v xml:space="preserve">0 </v>
      </c>
      <c r="I113" s="172">
        <f>B113+F113</f>
        <v>13966</v>
      </c>
      <c r="J113" s="172"/>
      <c r="K113" s="173">
        <f>C113+G113</f>
        <v>7298</v>
      </c>
      <c r="L113" s="152">
        <f t="shared" si="13"/>
        <v>52.255477588429045</v>
      </c>
      <c r="M113" s="104"/>
    </row>
    <row r="114" spans="1:13" s="10" customFormat="1" ht="45.75" hidden="1" customHeight="1">
      <c r="A114" s="169" t="s">
        <v>77</v>
      </c>
      <c r="B114" s="174">
        <v>369</v>
      </c>
      <c r="C114" s="179">
        <v>185</v>
      </c>
      <c r="D114" s="179"/>
      <c r="E114" s="152">
        <f t="shared" si="11"/>
        <v>50.135501355013545</v>
      </c>
      <c r="F114" s="174">
        <v>0</v>
      </c>
      <c r="G114" s="172">
        <v>0</v>
      </c>
      <c r="H114" s="152" t="str">
        <f t="shared" si="12"/>
        <v xml:space="preserve">0 </v>
      </c>
      <c r="I114" s="172">
        <v>369</v>
      </c>
      <c r="J114" s="172"/>
      <c r="K114" s="173">
        <f t="shared" ref="K114:K120" si="14">C114+G114</f>
        <v>185</v>
      </c>
      <c r="L114" s="152">
        <f t="shared" si="13"/>
        <v>50.135501355013545</v>
      </c>
      <c r="M114" s="104"/>
    </row>
    <row r="115" spans="1:13" s="10" customFormat="1" ht="39" hidden="1" customHeight="1">
      <c r="A115" s="180" t="s">
        <v>65</v>
      </c>
      <c r="B115" s="177">
        <f>B116+B117</f>
        <v>0</v>
      </c>
      <c r="C115" s="181"/>
      <c r="D115" s="181"/>
      <c r="E115" s="152" t="str">
        <f t="shared" si="11"/>
        <v xml:space="preserve">0 </v>
      </c>
      <c r="F115" s="177">
        <f>F116+F117</f>
        <v>0</v>
      </c>
      <c r="G115" s="182">
        <f>G116+G117</f>
        <v>0</v>
      </c>
      <c r="H115" s="152" t="str">
        <f t="shared" si="12"/>
        <v xml:space="preserve">0 </v>
      </c>
      <c r="I115" s="172">
        <f t="shared" ref="I115:I120" si="15">B115+F115</f>
        <v>0</v>
      </c>
      <c r="J115" s="182"/>
      <c r="K115" s="173">
        <f t="shared" si="14"/>
        <v>0</v>
      </c>
      <c r="L115" s="152" t="str">
        <f t="shared" si="13"/>
        <v xml:space="preserve">0 </v>
      </c>
      <c r="M115" s="104"/>
    </row>
    <row r="116" spans="1:13" s="10" customFormat="1" ht="39" hidden="1" customHeight="1">
      <c r="A116" s="169" t="s">
        <v>66</v>
      </c>
      <c r="B116" s="174"/>
      <c r="C116" s="179"/>
      <c r="D116" s="179"/>
      <c r="E116" s="152" t="str">
        <f t="shared" si="11"/>
        <v xml:space="preserve">0 </v>
      </c>
      <c r="F116" s="174">
        <v>0</v>
      </c>
      <c r="G116" s="172">
        <v>0</v>
      </c>
      <c r="H116" s="152" t="str">
        <f t="shared" si="12"/>
        <v xml:space="preserve">0 </v>
      </c>
      <c r="I116" s="172">
        <f t="shared" si="15"/>
        <v>0</v>
      </c>
      <c r="J116" s="172"/>
      <c r="K116" s="173">
        <f t="shared" si="14"/>
        <v>0</v>
      </c>
      <c r="L116" s="152" t="str">
        <f t="shared" si="13"/>
        <v xml:space="preserve">0 </v>
      </c>
      <c r="M116" s="104"/>
    </row>
    <row r="117" spans="1:13" s="10" customFormat="1" ht="39" hidden="1" customHeight="1">
      <c r="A117" s="169" t="s">
        <v>67</v>
      </c>
      <c r="B117" s="174">
        <v>0</v>
      </c>
      <c r="C117" s="179"/>
      <c r="D117" s="179"/>
      <c r="E117" s="152" t="str">
        <f t="shared" si="11"/>
        <v xml:space="preserve">0 </v>
      </c>
      <c r="F117" s="174">
        <v>0</v>
      </c>
      <c r="G117" s="172">
        <v>0</v>
      </c>
      <c r="H117" s="152" t="str">
        <f t="shared" si="12"/>
        <v xml:space="preserve">0 </v>
      </c>
      <c r="I117" s="172">
        <f t="shared" si="15"/>
        <v>0</v>
      </c>
      <c r="J117" s="172"/>
      <c r="K117" s="173">
        <f t="shared" si="14"/>
        <v>0</v>
      </c>
      <c r="L117" s="152" t="str">
        <f t="shared" si="13"/>
        <v xml:space="preserve">0 </v>
      </c>
      <c r="M117" s="104"/>
    </row>
    <row r="118" spans="1:13" s="10" customFormat="1" ht="39" hidden="1" customHeight="1">
      <c r="A118" s="169" t="s">
        <v>68</v>
      </c>
      <c r="B118" s="174">
        <v>0</v>
      </c>
      <c r="C118" s="179"/>
      <c r="D118" s="179"/>
      <c r="E118" s="152" t="str">
        <f t="shared" si="11"/>
        <v xml:space="preserve">0 </v>
      </c>
      <c r="F118" s="174">
        <v>0</v>
      </c>
      <c r="G118" s="172">
        <v>0</v>
      </c>
      <c r="H118" s="152" t="str">
        <f t="shared" si="12"/>
        <v xml:space="preserve">0 </v>
      </c>
      <c r="I118" s="172">
        <f t="shared" si="15"/>
        <v>0</v>
      </c>
      <c r="J118" s="172"/>
      <c r="K118" s="173">
        <f t="shared" si="14"/>
        <v>0</v>
      </c>
      <c r="L118" s="152" t="str">
        <f t="shared" si="13"/>
        <v xml:space="preserve">0 </v>
      </c>
      <c r="M118" s="104"/>
    </row>
    <row r="119" spans="1:13" s="10" customFormat="1" ht="39" hidden="1" customHeight="1">
      <c r="A119" s="169" t="s">
        <v>77</v>
      </c>
      <c r="B119" s="174"/>
      <c r="C119" s="179">
        <v>0</v>
      </c>
      <c r="D119" s="179"/>
      <c r="E119" s="152" t="str">
        <f t="shared" si="11"/>
        <v xml:space="preserve">0 </v>
      </c>
      <c r="F119" s="174">
        <v>0</v>
      </c>
      <c r="G119" s="172">
        <v>0</v>
      </c>
      <c r="H119" s="152" t="str">
        <f t="shared" si="12"/>
        <v xml:space="preserve">0 </v>
      </c>
      <c r="I119" s="172">
        <f t="shared" si="15"/>
        <v>0</v>
      </c>
      <c r="J119" s="172"/>
      <c r="K119" s="173">
        <f t="shared" si="14"/>
        <v>0</v>
      </c>
      <c r="L119" s="152" t="str">
        <f t="shared" si="13"/>
        <v xml:space="preserve">0 </v>
      </c>
      <c r="M119" s="104"/>
    </row>
    <row r="120" spans="1:13" s="10" customFormat="1" ht="30.75" hidden="1" customHeight="1">
      <c r="A120" s="169" t="s">
        <v>119</v>
      </c>
      <c r="B120" s="174"/>
      <c r="C120" s="179"/>
      <c r="D120" s="179"/>
      <c r="E120" s="152" t="str">
        <f t="shared" si="11"/>
        <v xml:space="preserve">0 </v>
      </c>
      <c r="F120" s="174">
        <v>0</v>
      </c>
      <c r="G120" s="172">
        <v>0</v>
      </c>
      <c r="H120" s="152" t="str">
        <f t="shared" si="12"/>
        <v xml:space="preserve">0 </v>
      </c>
      <c r="I120" s="172">
        <f t="shared" si="15"/>
        <v>0</v>
      </c>
      <c r="J120" s="172"/>
      <c r="K120" s="173">
        <f t="shared" si="14"/>
        <v>0</v>
      </c>
      <c r="L120" s="152"/>
      <c r="M120" s="104"/>
    </row>
    <row r="121" spans="1:13" s="10" customFormat="1" ht="42" hidden="1" customHeight="1">
      <c r="A121" s="180" t="s">
        <v>65</v>
      </c>
      <c r="B121" s="168">
        <f>B122+B124</f>
        <v>1376</v>
      </c>
      <c r="C121" s="168">
        <f>C122+C124</f>
        <v>835</v>
      </c>
      <c r="D121" s="168"/>
      <c r="E121" s="152">
        <f t="shared" si="11"/>
        <v>60.683139534883722</v>
      </c>
      <c r="F121" s="168">
        <f>F123+F122</f>
        <v>0</v>
      </c>
      <c r="G121" s="168">
        <f>G123+G122+G124</f>
        <v>0</v>
      </c>
      <c r="H121" s="152" t="str">
        <f t="shared" si="12"/>
        <v xml:space="preserve">0 </v>
      </c>
      <c r="I121" s="168">
        <f>I122+I124</f>
        <v>1376</v>
      </c>
      <c r="J121" s="168">
        <f>J123+J122+J124</f>
        <v>0</v>
      </c>
      <c r="K121" s="168">
        <f>K123+K122+K124</f>
        <v>835</v>
      </c>
      <c r="L121" s="152">
        <f t="shared" si="13"/>
        <v>60.683139534883722</v>
      </c>
      <c r="M121" s="104"/>
    </row>
    <row r="122" spans="1:13" s="10" customFormat="1" ht="24.75" hidden="1" customHeight="1">
      <c r="A122" s="169" t="s">
        <v>66</v>
      </c>
      <c r="B122" s="170">
        <v>267</v>
      </c>
      <c r="C122" s="171">
        <v>250</v>
      </c>
      <c r="D122" s="171"/>
      <c r="E122" s="152">
        <f t="shared" si="11"/>
        <v>93.63295880149812</v>
      </c>
      <c r="F122" s="170">
        <v>0</v>
      </c>
      <c r="G122" s="170">
        <v>0</v>
      </c>
      <c r="H122" s="152" t="str">
        <f t="shared" si="12"/>
        <v xml:space="preserve">0 </v>
      </c>
      <c r="I122" s="172">
        <f>B122+F122</f>
        <v>267</v>
      </c>
      <c r="J122" s="172"/>
      <c r="K122" s="173">
        <f>C122+G122</f>
        <v>250</v>
      </c>
      <c r="L122" s="152">
        <f t="shared" si="13"/>
        <v>93.63295880149812</v>
      </c>
      <c r="M122" s="104"/>
    </row>
    <row r="123" spans="1:13" s="10" customFormat="1" ht="39" hidden="1" customHeight="1">
      <c r="A123" s="169" t="s">
        <v>67</v>
      </c>
      <c r="B123" s="174"/>
      <c r="C123" s="179">
        <v>0</v>
      </c>
      <c r="D123" s="179"/>
      <c r="E123" s="152" t="str">
        <f t="shared" si="11"/>
        <v xml:space="preserve">0 </v>
      </c>
      <c r="F123" s="174">
        <v>0</v>
      </c>
      <c r="G123" s="172">
        <v>0</v>
      </c>
      <c r="H123" s="152" t="str">
        <f t="shared" si="12"/>
        <v xml:space="preserve">0 </v>
      </c>
      <c r="I123" s="172">
        <f>B123+F123</f>
        <v>0</v>
      </c>
      <c r="J123" s="172"/>
      <c r="K123" s="173">
        <f>C123+G123</f>
        <v>0</v>
      </c>
      <c r="L123" s="152" t="str">
        <f t="shared" si="13"/>
        <v xml:space="preserve">0 </v>
      </c>
      <c r="M123" s="104"/>
    </row>
    <row r="124" spans="1:13" s="10" customFormat="1" ht="48.75" hidden="1" customHeight="1">
      <c r="A124" s="169" t="s">
        <v>67</v>
      </c>
      <c r="B124" s="174">
        <v>1109</v>
      </c>
      <c r="C124" s="179">
        <v>585</v>
      </c>
      <c r="D124" s="179"/>
      <c r="E124" s="152">
        <f t="shared" si="11"/>
        <v>52.750225428313804</v>
      </c>
      <c r="F124" s="174">
        <v>0</v>
      </c>
      <c r="G124" s="172">
        <v>0</v>
      </c>
      <c r="H124" s="152" t="str">
        <f t="shared" si="12"/>
        <v xml:space="preserve">0 </v>
      </c>
      <c r="I124" s="172">
        <f>B124+F124</f>
        <v>1109</v>
      </c>
      <c r="J124" s="172"/>
      <c r="K124" s="173">
        <f>C124+G124</f>
        <v>585</v>
      </c>
      <c r="L124" s="152">
        <f t="shared" si="13"/>
        <v>52.750225428313804</v>
      </c>
      <c r="M124" s="104"/>
    </row>
    <row r="125" spans="1:13" s="87" customFormat="1" ht="39" hidden="1" customHeight="1">
      <c r="A125" s="180" t="s">
        <v>98</v>
      </c>
      <c r="B125" s="177">
        <f>B126</f>
        <v>0</v>
      </c>
      <c r="C125" s="177">
        <f>C126</f>
        <v>0</v>
      </c>
      <c r="D125" s="177"/>
      <c r="E125" s="152" t="str">
        <f t="shared" si="11"/>
        <v xml:space="preserve">0 </v>
      </c>
      <c r="F125" s="177">
        <f t="shared" ref="F125:K125" si="16">F126</f>
        <v>0</v>
      </c>
      <c r="G125" s="177">
        <f t="shared" si="16"/>
        <v>0</v>
      </c>
      <c r="H125" s="177" t="str">
        <f t="shared" si="16"/>
        <v xml:space="preserve">0 </v>
      </c>
      <c r="I125" s="177">
        <f t="shared" si="16"/>
        <v>0</v>
      </c>
      <c r="J125" s="177">
        <f t="shared" si="16"/>
        <v>0</v>
      </c>
      <c r="K125" s="183">
        <f t="shared" si="16"/>
        <v>0</v>
      </c>
      <c r="L125" s="152" t="str">
        <f t="shared" si="13"/>
        <v xml:space="preserve">0 </v>
      </c>
      <c r="M125" s="104"/>
    </row>
    <row r="126" spans="1:13" s="10" customFormat="1" ht="39" hidden="1" customHeight="1">
      <c r="A126" s="169" t="s">
        <v>98</v>
      </c>
      <c r="B126" s="174">
        <v>0</v>
      </c>
      <c r="C126" s="184">
        <v>0</v>
      </c>
      <c r="D126" s="184"/>
      <c r="E126" s="152" t="str">
        <f t="shared" si="11"/>
        <v xml:space="preserve">0 </v>
      </c>
      <c r="F126" s="174">
        <v>0</v>
      </c>
      <c r="G126" s="172">
        <v>0</v>
      </c>
      <c r="H126" s="174" t="str">
        <f>H127</f>
        <v xml:space="preserve">0 </v>
      </c>
      <c r="I126" s="172">
        <f>B126+F126</f>
        <v>0</v>
      </c>
      <c r="J126" s="172">
        <f>C126+G126</f>
        <v>0</v>
      </c>
      <c r="K126" s="176">
        <f>E126+H126</f>
        <v>0</v>
      </c>
      <c r="L126" s="152" t="str">
        <f t="shared" si="13"/>
        <v xml:space="preserve">0 </v>
      </c>
      <c r="M126" s="104"/>
    </row>
    <row r="127" spans="1:13" s="10" customFormat="1" ht="48" hidden="1" customHeight="1">
      <c r="A127" s="167" t="s">
        <v>51</v>
      </c>
      <c r="B127" s="168">
        <f>B128+B129+B130</f>
        <v>33560</v>
      </c>
      <c r="C127" s="168">
        <f>C128+C129+C130</f>
        <v>20175</v>
      </c>
      <c r="D127" s="168"/>
      <c r="E127" s="152">
        <f t="shared" si="11"/>
        <v>60.116209773539929</v>
      </c>
      <c r="F127" s="168">
        <f>F128+F129+F130</f>
        <v>0</v>
      </c>
      <c r="G127" s="168">
        <f>G128+G129+G130</f>
        <v>0</v>
      </c>
      <c r="H127" s="152" t="str">
        <f>IF(F127=0,  "0 ", G127/F127*100)</f>
        <v xml:space="preserve">0 </v>
      </c>
      <c r="I127" s="168">
        <f>I128+I129+I130</f>
        <v>0</v>
      </c>
      <c r="J127" s="168">
        <f>J128+J129+J130</f>
        <v>20175</v>
      </c>
      <c r="K127" s="178">
        <f>K128+K129+K130</f>
        <v>0</v>
      </c>
      <c r="L127" s="152" t="str">
        <f t="shared" si="13"/>
        <v xml:space="preserve">0 </v>
      </c>
      <c r="M127" s="104"/>
    </row>
    <row r="128" spans="1:13" s="10" customFormat="1" ht="66.75" hidden="1" customHeight="1">
      <c r="A128" s="169" t="s">
        <v>62</v>
      </c>
      <c r="B128" s="174">
        <v>30292</v>
      </c>
      <c r="C128" s="184">
        <v>16907</v>
      </c>
      <c r="D128" s="184"/>
      <c r="E128" s="152">
        <f t="shared" si="11"/>
        <v>55.813416083454385</v>
      </c>
      <c r="F128" s="174">
        <v>0</v>
      </c>
      <c r="G128" s="172">
        <v>0</v>
      </c>
      <c r="H128" s="152" t="str">
        <f>IF(F128=0,  "0 ", G128/F128*100)</f>
        <v xml:space="preserve">0 </v>
      </c>
      <c r="I128" s="172">
        <v>0</v>
      </c>
      <c r="J128" s="172">
        <v>16907</v>
      </c>
      <c r="K128" s="173">
        <v>0</v>
      </c>
      <c r="L128" s="152" t="str">
        <f t="shared" si="13"/>
        <v xml:space="preserve">0 </v>
      </c>
      <c r="M128" s="104"/>
    </row>
    <row r="129" spans="1:15" s="10" customFormat="1" ht="28.5" hidden="1" customHeight="1">
      <c r="A129" s="169" t="s">
        <v>64</v>
      </c>
      <c r="B129" s="174">
        <v>3268</v>
      </c>
      <c r="C129" s="184">
        <v>3268</v>
      </c>
      <c r="D129" s="184"/>
      <c r="E129" s="152">
        <f t="shared" si="11"/>
        <v>100</v>
      </c>
      <c r="F129" s="174">
        <v>0</v>
      </c>
      <c r="G129" s="172">
        <v>0</v>
      </c>
      <c r="H129" s="152" t="str">
        <f>IF(F129=0,  "0 ", G129/F129*100)</f>
        <v xml:space="preserve">0 </v>
      </c>
      <c r="I129" s="172">
        <v>0</v>
      </c>
      <c r="J129" s="172">
        <v>3268</v>
      </c>
      <c r="K129" s="172">
        <f>C129+G129-J129</f>
        <v>0</v>
      </c>
      <c r="L129" s="152" t="str">
        <f t="shared" si="13"/>
        <v xml:space="preserve">0 </v>
      </c>
      <c r="M129" s="104"/>
    </row>
    <row r="130" spans="1:15" s="10" customFormat="1" ht="27.75" hidden="1" customHeight="1">
      <c r="A130" s="169" t="s">
        <v>63</v>
      </c>
      <c r="B130" s="174">
        <v>0</v>
      </c>
      <c r="C130" s="184">
        <v>0</v>
      </c>
      <c r="D130" s="184"/>
      <c r="E130" s="152" t="str">
        <f t="shared" si="11"/>
        <v xml:space="preserve">0 </v>
      </c>
      <c r="F130" s="184">
        <v>0</v>
      </c>
      <c r="G130" s="172">
        <v>0</v>
      </c>
      <c r="H130" s="152" t="str">
        <f>IF(F130=0,  "0 ", G130/F130*100)</f>
        <v xml:space="preserve">0 </v>
      </c>
      <c r="I130" s="172">
        <f>B130+F130</f>
        <v>0</v>
      </c>
      <c r="J130" s="172"/>
      <c r="K130" s="172">
        <f>C130+G130</f>
        <v>0</v>
      </c>
      <c r="L130" s="152" t="str">
        <f t="shared" si="13"/>
        <v xml:space="preserve">0 </v>
      </c>
      <c r="M130" s="104"/>
    </row>
    <row r="131" spans="1:15" s="10" customFormat="1" ht="36" hidden="1" customHeight="1">
      <c r="A131" s="180" t="s">
        <v>4</v>
      </c>
      <c r="B131" s="182">
        <f>B54+B62+B65+B70+B78+B84+B87+B96+B100+B105+B111+B121+B127+B125</f>
        <v>1692770</v>
      </c>
      <c r="C131" s="182">
        <f>C54+C62+C65+C70+C78+C84+C87+C96+C100+C105+C111+C121+C127+C125</f>
        <v>832291</v>
      </c>
      <c r="D131" s="182"/>
      <c r="E131" s="152">
        <f t="shared" si="11"/>
        <v>49.167400178405806</v>
      </c>
      <c r="F131" s="182">
        <f>F54+F62+F65+F70+F78+F84+F87+F96+F100+F105+F111+F121+F127+F125</f>
        <v>168268</v>
      </c>
      <c r="G131" s="182">
        <f>G54+G62+G65+G70+G78+G84+G87+G96+G100+G105+G111+G121+G127+G125</f>
        <v>78101</v>
      </c>
      <c r="H131" s="152">
        <f>IF(F131=0,  "0 ", G131/F131*100)</f>
        <v>46.414648061425822</v>
      </c>
      <c r="I131" s="182">
        <f>I54+I62+I65+I70+I78+I84+I87+I96+I100+I105+I111+I121+I127+I125</f>
        <v>1751994</v>
      </c>
      <c r="J131" s="182">
        <f>J54+J62+J65+J70+J78+J84+J87+J96+J100+J105+J111+J121+J127+J125+J68</f>
        <v>60124</v>
      </c>
      <c r="K131" s="182">
        <f>K54+K62+K65+K70+K78+K84+K87+K96+K100+K105+K111+K121+K127+K125</f>
        <v>850268</v>
      </c>
      <c r="L131" s="152">
        <f t="shared" si="13"/>
        <v>48.531444742390676</v>
      </c>
      <c r="M131" s="104"/>
      <c r="O131" s="104"/>
    </row>
    <row r="132" spans="1:15" s="34" customFormat="1" ht="29.25" hidden="1" customHeight="1">
      <c r="A132" s="191" t="s">
        <v>124</v>
      </c>
      <c r="B132" s="166">
        <f>B50-B131</f>
        <v>-16216.40000000014</v>
      </c>
      <c r="C132" s="166">
        <f>C50-C131</f>
        <v>1495.0999999999767</v>
      </c>
      <c r="D132" s="166"/>
      <c r="E132" s="166"/>
      <c r="F132" s="166">
        <f>F50-F131</f>
        <v>-5906</v>
      </c>
      <c r="G132" s="166">
        <f>G50-G131</f>
        <v>-405</v>
      </c>
      <c r="H132" s="166"/>
      <c r="I132" s="166">
        <f>B132+F132</f>
        <v>-22122.40000000014</v>
      </c>
      <c r="J132" s="166">
        <f>J50-J131</f>
        <v>-60124</v>
      </c>
      <c r="K132" s="166">
        <f>K50-K131</f>
        <v>1089.0999999999767</v>
      </c>
      <c r="L132" s="166"/>
    </row>
    <row r="133" spans="1:15" s="34" customFormat="1" ht="12" customHeight="1">
      <c r="A133" s="136"/>
      <c r="B133" s="136"/>
      <c r="C133" s="136"/>
      <c r="D133" s="136"/>
      <c r="E133" s="136"/>
      <c r="F133" s="136"/>
      <c r="G133" s="137"/>
      <c r="H133" s="137"/>
      <c r="I133" s="137"/>
      <c r="J133" s="137"/>
      <c r="K133" s="138"/>
      <c r="L133" s="138"/>
    </row>
    <row r="134" spans="1:15" s="10" customFormat="1" ht="69.75" customHeight="1">
      <c r="A134" s="185" t="s">
        <v>109</v>
      </c>
      <c r="B134" s="186"/>
      <c r="C134" s="186"/>
      <c r="D134" s="186"/>
      <c r="E134" s="187"/>
      <c r="F134" s="188"/>
      <c r="G134" s="189"/>
      <c r="H134" s="190"/>
      <c r="I134" s="189" t="s">
        <v>108</v>
      </c>
      <c r="J134" s="139"/>
      <c r="K134" s="140"/>
      <c r="L134" s="141" t="s">
        <v>94</v>
      </c>
      <c r="M134" s="104"/>
      <c r="N134" s="134"/>
    </row>
    <row r="135" spans="1:15" s="10" customFormat="1" ht="15.75" customHeight="1">
      <c r="A135" s="90"/>
      <c r="B135" s="88"/>
      <c r="C135" s="91"/>
      <c r="D135" s="91"/>
      <c r="E135" s="50"/>
      <c r="G135" s="27"/>
      <c r="H135" s="28"/>
      <c r="K135" s="31"/>
      <c r="L135" s="34"/>
    </row>
    <row r="136" spans="1:15" s="10" customFormat="1">
      <c r="C136" s="92"/>
      <c r="D136" s="92"/>
      <c r="E136" s="93"/>
      <c r="H136" s="34"/>
      <c r="K136" s="35"/>
      <c r="L136" s="34"/>
    </row>
    <row r="137" spans="1:15">
      <c r="F137" s="96"/>
    </row>
    <row r="138" spans="1:15">
      <c r="I138" s="42"/>
      <c r="J138" s="42"/>
      <c r="K138" s="42"/>
    </row>
    <row r="139" spans="1:15">
      <c r="H139" s="27"/>
      <c r="I139" s="28"/>
      <c r="J139" s="28"/>
      <c r="K139" s="10"/>
    </row>
  </sheetData>
  <mergeCells count="14">
    <mergeCell ref="A51:L51"/>
    <mergeCell ref="A52:A53"/>
    <mergeCell ref="B52:E52"/>
    <mergeCell ref="F52:H52"/>
    <mergeCell ref="I52:L52"/>
    <mergeCell ref="A7:A8"/>
    <mergeCell ref="B7:E7"/>
    <mergeCell ref="F7:H7"/>
    <mergeCell ref="I7:L7"/>
    <mergeCell ref="A1:K1"/>
    <mergeCell ref="A2:K2"/>
    <mergeCell ref="A3:K3"/>
    <mergeCell ref="K5:L5"/>
    <mergeCell ref="A6:L6"/>
  </mergeCells>
  <printOptions horizontalCentered="1"/>
  <pageMargins left="0" right="0" top="0.15748031496062992" bottom="0" header="0.15748031496062992" footer="0.15748031496062992"/>
  <pageSetup paperSize="9" scale="89" fitToHeight="3" orientation="portrait" r:id="rId1"/>
  <headerFooter alignWithMargins="0"/>
  <rowBreaks count="1" manualBreakCount="1">
    <brk id="50" max="9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9"/>
  <sheetViews>
    <sheetView zoomScale="65" zoomScaleNormal="65" zoomScaleSheetLayoutView="85" workbookViewId="0">
      <selection activeCell="R8" sqref="R8"/>
    </sheetView>
  </sheetViews>
  <sheetFormatPr defaultRowHeight="17.25"/>
  <cols>
    <col min="1" max="1" width="47.5703125" style="40" customWidth="1"/>
    <col min="2" max="2" width="17.28515625" style="40" hidden="1" customWidth="1"/>
    <col min="3" max="3" width="17.42578125" style="94" hidden="1" customWidth="1"/>
    <col min="4" max="4" width="14.85546875" style="95" hidden="1" customWidth="1"/>
    <col min="5" max="5" width="15.140625" style="40" customWidth="1"/>
    <col min="6" max="7" width="14" style="40" customWidth="1"/>
    <col min="8" max="8" width="16.28515625" style="41" customWidth="1"/>
    <col min="9" max="9" width="17.28515625" style="40" hidden="1" customWidth="1"/>
    <col min="10" max="10" width="16" style="40" hidden="1" customWidth="1"/>
    <col min="11" max="11" width="17.42578125" style="40" hidden="1" customWidth="1"/>
    <col min="12" max="12" width="15.7109375" style="82" hidden="1" customWidth="1"/>
    <col min="13" max="13" width="11.42578125" style="83" bestFit="1" customWidth="1"/>
    <col min="14" max="14" width="9.140625" style="83"/>
    <col min="15" max="15" width="13.42578125" style="83" bestFit="1" customWidth="1"/>
    <col min="16" max="16384" width="9.140625" style="83"/>
  </cols>
  <sheetData>
    <row r="1" spans="1:13" ht="22.5" customHeight="1">
      <c r="A1" s="262" t="s">
        <v>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149"/>
    </row>
    <row r="2" spans="1:13" ht="17.25" customHeight="1">
      <c r="A2" s="263" t="s">
        <v>24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149"/>
    </row>
    <row r="3" spans="1:13" ht="15.75" customHeight="1">
      <c r="A3" s="262" t="s">
        <v>173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149"/>
    </row>
    <row r="4" spans="1:13" ht="39" hidden="1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9"/>
    </row>
    <row r="5" spans="1:13" ht="21" customHeight="1">
      <c r="A5" s="148"/>
      <c r="B5" s="148"/>
      <c r="C5" s="148"/>
      <c r="D5" s="150"/>
      <c r="E5" s="148"/>
      <c r="F5" s="148"/>
      <c r="G5" s="148"/>
      <c r="H5" s="150"/>
      <c r="I5" s="148"/>
      <c r="J5" s="148"/>
      <c r="K5" s="264" t="s">
        <v>37</v>
      </c>
      <c r="L5" s="264"/>
    </row>
    <row r="6" spans="1:13" ht="18.75">
      <c r="A6" s="265" t="s">
        <v>43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7"/>
    </row>
    <row r="7" spans="1:13" ht="21" customHeight="1">
      <c r="A7" s="253" t="s">
        <v>0</v>
      </c>
      <c r="B7" s="255" t="s">
        <v>23</v>
      </c>
      <c r="C7" s="256"/>
      <c r="D7" s="257"/>
      <c r="E7" s="258" t="s">
        <v>38</v>
      </c>
      <c r="F7" s="259"/>
      <c r="G7" s="259"/>
      <c r="H7" s="260"/>
      <c r="I7" s="261" t="s">
        <v>74</v>
      </c>
      <c r="J7" s="261"/>
      <c r="K7" s="261"/>
      <c r="L7" s="261"/>
    </row>
    <row r="8" spans="1:13" s="10" customFormat="1" ht="88.5" customHeight="1">
      <c r="A8" s="254"/>
      <c r="B8" s="142" t="s">
        <v>144</v>
      </c>
      <c r="C8" s="142" t="s">
        <v>174</v>
      </c>
      <c r="D8" s="143" t="s">
        <v>53</v>
      </c>
      <c r="E8" s="142" t="s">
        <v>144</v>
      </c>
      <c r="F8" s="142" t="s">
        <v>174</v>
      </c>
      <c r="G8" s="142" t="s">
        <v>177</v>
      </c>
      <c r="H8" s="143" t="s">
        <v>178</v>
      </c>
      <c r="I8" s="142" t="s">
        <v>144</v>
      </c>
      <c r="J8" s="142" t="s">
        <v>145</v>
      </c>
      <c r="K8" s="142" t="s">
        <v>174</v>
      </c>
      <c r="L8" s="143" t="s">
        <v>53</v>
      </c>
    </row>
    <row r="9" spans="1:13" s="10" customFormat="1" ht="21" customHeight="1">
      <c r="A9" s="144" t="s">
        <v>1</v>
      </c>
      <c r="B9" s="151">
        <f>SUM(B10:B19)</f>
        <v>209699</v>
      </c>
      <c r="C9" s="151">
        <f>SUM(C10:C19)</f>
        <v>99473</v>
      </c>
      <c r="D9" s="152">
        <f t="shared" ref="D9:D15" si="0">C9/B9*100</f>
        <v>47.436086962741832</v>
      </c>
      <c r="E9" s="151">
        <f>SUM(E10:E19)</f>
        <v>49461</v>
      </c>
      <c r="F9" s="151">
        <f>SUM(F10:F19)</f>
        <v>18328</v>
      </c>
      <c r="G9" s="151">
        <f>SUM(G10:G19)</f>
        <v>49751</v>
      </c>
      <c r="H9" s="152">
        <f>G9/E9*100</f>
        <v>100.58632053537131</v>
      </c>
      <c r="I9" s="153">
        <f t="shared" ref="I9:I39" si="1">B9+E9</f>
        <v>259160</v>
      </c>
      <c r="J9" s="153"/>
      <c r="K9" s="153">
        <f t="shared" ref="K9:K35" si="2">C9+F9</f>
        <v>117801</v>
      </c>
      <c r="L9" s="152">
        <f t="shared" ref="L9:L18" si="3">K9/I9*100</f>
        <v>45.454931316561201</v>
      </c>
    </row>
    <row r="10" spans="1:13" s="10" customFormat="1" ht="20.25" customHeight="1">
      <c r="A10" s="145" t="s">
        <v>90</v>
      </c>
      <c r="B10" s="154">
        <v>182012</v>
      </c>
      <c r="C10" s="154">
        <v>81775</v>
      </c>
      <c r="D10" s="152">
        <f t="shared" si="0"/>
        <v>44.928356372107331</v>
      </c>
      <c r="E10" s="154">
        <v>14888</v>
      </c>
      <c r="F10" s="155">
        <v>7283</v>
      </c>
      <c r="G10" s="155">
        <v>15141</v>
      </c>
      <c r="H10" s="152">
        <f t="shared" ref="H10:H35" si="4">G10/E10*100</f>
        <v>101.69935518538421</v>
      </c>
      <c r="I10" s="155">
        <f t="shared" si="1"/>
        <v>196900</v>
      </c>
      <c r="J10" s="155"/>
      <c r="K10" s="155">
        <f t="shared" si="2"/>
        <v>89058</v>
      </c>
      <c r="L10" s="152">
        <f t="shared" si="3"/>
        <v>45.230066023362113</v>
      </c>
    </row>
    <row r="11" spans="1:13" s="10" customFormat="1" ht="24.75" customHeight="1">
      <c r="A11" s="145" t="s">
        <v>95</v>
      </c>
      <c r="B11" s="154">
        <v>12791</v>
      </c>
      <c r="C11" s="154">
        <v>6926</v>
      </c>
      <c r="D11" s="152">
        <f t="shared" si="0"/>
        <v>54.147447423969972</v>
      </c>
      <c r="E11" s="154">
        <v>3250</v>
      </c>
      <c r="F11" s="155">
        <v>1760</v>
      </c>
      <c r="G11" s="155">
        <v>3250</v>
      </c>
      <c r="H11" s="152">
        <f t="shared" si="4"/>
        <v>100</v>
      </c>
      <c r="I11" s="155">
        <f t="shared" si="1"/>
        <v>16041</v>
      </c>
      <c r="J11" s="155"/>
      <c r="K11" s="155">
        <f t="shared" si="2"/>
        <v>8686</v>
      </c>
      <c r="L11" s="152">
        <f t="shared" si="3"/>
        <v>54.148743843900007</v>
      </c>
    </row>
    <row r="12" spans="1:13" s="10" customFormat="1" ht="63.75" customHeight="1">
      <c r="A12" s="145" t="s">
        <v>141</v>
      </c>
      <c r="B12" s="154">
        <v>3177</v>
      </c>
      <c r="C12" s="154">
        <v>1968</v>
      </c>
      <c r="D12" s="152">
        <f t="shared" si="0"/>
        <v>61.945231350330502</v>
      </c>
      <c r="E12" s="154">
        <v>0</v>
      </c>
      <c r="F12" s="155">
        <v>0</v>
      </c>
      <c r="G12" s="155">
        <v>0</v>
      </c>
      <c r="H12" s="152" t="e">
        <f t="shared" si="4"/>
        <v>#DIV/0!</v>
      </c>
      <c r="I12" s="155">
        <f t="shared" si="1"/>
        <v>3177</v>
      </c>
      <c r="J12" s="155"/>
      <c r="K12" s="155">
        <f t="shared" si="2"/>
        <v>1968</v>
      </c>
      <c r="L12" s="152">
        <f t="shared" si="3"/>
        <v>61.945231350330502</v>
      </c>
    </row>
    <row r="13" spans="1:13" s="10" customFormat="1" ht="46.5" customHeight="1">
      <c r="A13" s="145" t="s">
        <v>85</v>
      </c>
      <c r="B13" s="154">
        <v>0</v>
      </c>
      <c r="C13" s="156">
        <v>10</v>
      </c>
      <c r="D13" s="152">
        <v>0</v>
      </c>
      <c r="E13" s="154">
        <v>0</v>
      </c>
      <c r="F13" s="155">
        <v>0</v>
      </c>
      <c r="G13" s="155">
        <v>0</v>
      </c>
      <c r="H13" s="152" t="e">
        <f t="shared" si="4"/>
        <v>#DIV/0!</v>
      </c>
      <c r="I13" s="155">
        <f t="shared" si="1"/>
        <v>0</v>
      </c>
      <c r="J13" s="155"/>
      <c r="K13" s="155">
        <f t="shared" si="2"/>
        <v>10</v>
      </c>
      <c r="L13" s="152">
        <v>0</v>
      </c>
    </row>
    <row r="14" spans="1:13" s="10" customFormat="1" ht="45.75" customHeight="1">
      <c r="A14" s="145" t="s">
        <v>15</v>
      </c>
      <c r="B14" s="154">
        <v>5626</v>
      </c>
      <c r="C14" s="156">
        <v>5648</v>
      </c>
      <c r="D14" s="152">
        <f t="shared" si="0"/>
        <v>100.39104159260577</v>
      </c>
      <c r="E14" s="154">
        <v>3336</v>
      </c>
      <c r="F14" s="155">
        <v>4158</v>
      </c>
      <c r="G14" s="155">
        <v>5020</v>
      </c>
      <c r="H14" s="152">
        <f t="shared" si="4"/>
        <v>150.47961630695443</v>
      </c>
      <c r="I14" s="155">
        <f t="shared" si="1"/>
        <v>8962</v>
      </c>
      <c r="J14" s="155"/>
      <c r="K14" s="155">
        <f t="shared" si="2"/>
        <v>9806</v>
      </c>
      <c r="L14" s="152">
        <f t="shared" si="3"/>
        <v>109.41754072751617</v>
      </c>
    </row>
    <row r="15" spans="1:13" s="10" customFormat="1" ht="61.5" customHeight="1">
      <c r="A15" s="145" t="s">
        <v>114</v>
      </c>
      <c r="B15" s="154">
        <v>4117</v>
      </c>
      <c r="C15" s="154">
        <v>2093</v>
      </c>
      <c r="D15" s="152">
        <f t="shared" si="0"/>
        <v>50.837988826815639</v>
      </c>
      <c r="E15" s="155">
        <v>0</v>
      </c>
      <c r="F15" s="155">
        <v>0</v>
      </c>
      <c r="G15" s="155">
        <v>0</v>
      </c>
      <c r="H15" s="152" t="e">
        <f t="shared" si="4"/>
        <v>#DIV/0!</v>
      </c>
      <c r="I15" s="155">
        <f t="shared" si="1"/>
        <v>4117</v>
      </c>
      <c r="J15" s="155"/>
      <c r="K15" s="155">
        <f t="shared" si="2"/>
        <v>2093</v>
      </c>
      <c r="L15" s="152">
        <f t="shared" si="3"/>
        <v>50.837988826815639</v>
      </c>
    </row>
    <row r="16" spans="1:13" s="10" customFormat="1" ht="41.25" customHeight="1">
      <c r="A16" s="145" t="s">
        <v>86</v>
      </c>
      <c r="B16" s="154">
        <v>0</v>
      </c>
      <c r="C16" s="156">
        <v>0</v>
      </c>
      <c r="D16" s="152">
        <v>0</v>
      </c>
      <c r="E16" s="155">
        <v>8917</v>
      </c>
      <c r="F16" s="155">
        <v>378</v>
      </c>
      <c r="G16" s="211">
        <v>7807</v>
      </c>
      <c r="H16" s="152">
        <f t="shared" si="4"/>
        <v>87.551867219917014</v>
      </c>
      <c r="I16" s="155">
        <f t="shared" si="1"/>
        <v>8917</v>
      </c>
      <c r="J16" s="155"/>
      <c r="K16" s="155">
        <f t="shared" si="2"/>
        <v>378</v>
      </c>
      <c r="L16" s="152">
        <f t="shared" si="3"/>
        <v>4.239093865649882</v>
      </c>
      <c r="M16" s="10" t="s">
        <v>179</v>
      </c>
    </row>
    <row r="17" spans="1:16" s="10" customFormat="1" ht="20.25" customHeight="1">
      <c r="A17" s="145" t="s">
        <v>87</v>
      </c>
      <c r="B17" s="154">
        <v>0</v>
      </c>
      <c r="C17" s="156">
        <v>0</v>
      </c>
      <c r="D17" s="152">
        <v>0</v>
      </c>
      <c r="E17" s="154">
        <v>19070</v>
      </c>
      <c r="F17" s="155">
        <v>4749</v>
      </c>
      <c r="G17" s="211">
        <v>18533</v>
      </c>
      <c r="H17" s="152">
        <f t="shared" si="4"/>
        <v>97.184058730991083</v>
      </c>
      <c r="I17" s="155">
        <f t="shared" si="1"/>
        <v>19070</v>
      </c>
      <c r="J17" s="155"/>
      <c r="K17" s="155">
        <f t="shared" si="2"/>
        <v>4749</v>
      </c>
      <c r="L17" s="152">
        <f t="shared" si="3"/>
        <v>24.902988987939171</v>
      </c>
      <c r="M17" s="85"/>
      <c r="N17" s="85"/>
      <c r="O17" s="85"/>
      <c r="P17" s="85"/>
    </row>
    <row r="18" spans="1:16" s="10" customFormat="1" ht="23.25" customHeight="1">
      <c r="A18" s="145" t="s">
        <v>88</v>
      </c>
      <c r="B18" s="154">
        <v>1976</v>
      </c>
      <c r="C18" s="154">
        <v>1053</v>
      </c>
      <c r="D18" s="152">
        <f>C18/B18*100</f>
        <v>53.289473684210535</v>
      </c>
      <c r="E18" s="154">
        <v>0</v>
      </c>
      <c r="F18" s="155">
        <v>0</v>
      </c>
      <c r="G18" s="155">
        <v>0</v>
      </c>
      <c r="H18" s="152" t="e">
        <f t="shared" si="4"/>
        <v>#DIV/0!</v>
      </c>
      <c r="I18" s="155">
        <f t="shared" si="1"/>
        <v>1976</v>
      </c>
      <c r="J18" s="155"/>
      <c r="K18" s="155">
        <f t="shared" si="2"/>
        <v>1053</v>
      </c>
      <c r="L18" s="152">
        <f t="shared" si="3"/>
        <v>53.289473684210535</v>
      </c>
      <c r="M18" s="85"/>
      <c r="N18" s="85"/>
      <c r="O18" s="85"/>
      <c r="P18" s="85"/>
    </row>
    <row r="19" spans="1:16" s="10" customFormat="1" ht="39" hidden="1" customHeight="1">
      <c r="A19" s="145" t="s">
        <v>89</v>
      </c>
      <c r="B19" s="154">
        <v>0</v>
      </c>
      <c r="C19" s="154"/>
      <c r="D19" s="152">
        <v>0</v>
      </c>
      <c r="E19" s="154"/>
      <c r="F19" s="155"/>
      <c r="G19" s="155"/>
      <c r="H19" s="152" t="e">
        <f t="shared" si="4"/>
        <v>#DIV/0!</v>
      </c>
      <c r="I19" s="155">
        <f t="shared" si="1"/>
        <v>0</v>
      </c>
      <c r="J19" s="155"/>
      <c r="K19" s="155">
        <f t="shared" si="2"/>
        <v>0</v>
      </c>
      <c r="L19" s="152">
        <v>0</v>
      </c>
      <c r="M19" s="85"/>
      <c r="N19" s="85"/>
      <c r="O19" s="85"/>
      <c r="P19" s="85"/>
    </row>
    <row r="20" spans="1:16" s="87" customFormat="1" ht="22.5" customHeight="1">
      <c r="A20" s="144" t="s">
        <v>2</v>
      </c>
      <c r="B20" s="151">
        <f>SUM(B21:B34)</f>
        <v>28598</v>
      </c>
      <c r="C20" s="151">
        <f>SUM(C21:C34)</f>
        <v>15604</v>
      </c>
      <c r="D20" s="152">
        <f t="shared" ref="D20:D30" si="5">C20/B20*100</f>
        <v>54.563256171760266</v>
      </c>
      <c r="E20" s="151">
        <f>SUM(E21:E34)</f>
        <v>4865</v>
      </c>
      <c r="F20" s="151">
        <f>SUM(F21:F34)</f>
        <v>1006</v>
      </c>
      <c r="G20" s="151">
        <f>SUM(G21:G34)</f>
        <v>4982</v>
      </c>
      <c r="H20" s="152">
        <f t="shared" si="4"/>
        <v>102.40493319630011</v>
      </c>
      <c r="I20" s="153">
        <f t="shared" si="1"/>
        <v>33463</v>
      </c>
      <c r="J20" s="153"/>
      <c r="K20" s="153">
        <f t="shared" si="2"/>
        <v>16610</v>
      </c>
      <c r="L20" s="152">
        <f>K20/I20*100</f>
        <v>49.636912410722289</v>
      </c>
      <c r="M20" s="86"/>
      <c r="N20" s="86"/>
      <c r="O20" s="86"/>
      <c r="P20" s="86"/>
    </row>
    <row r="21" spans="1:16" s="10" customFormat="1" ht="24" customHeight="1">
      <c r="A21" s="146" t="s">
        <v>16</v>
      </c>
      <c r="B21" s="156">
        <v>22338</v>
      </c>
      <c r="C21" s="154">
        <v>11149</v>
      </c>
      <c r="D21" s="152">
        <f t="shared" si="5"/>
        <v>49.910466469692899</v>
      </c>
      <c r="E21" s="154">
        <v>4425</v>
      </c>
      <c r="F21" s="155">
        <v>498</v>
      </c>
      <c r="G21" s="155">
        <v>4425</v>
      </c>
      <c r="H21" s="152">
        <f t="shared" si="4"/>
        <v>100</v>
      </c>
      <c r="I21" s="155">
        <f t="shared" si="1"/>
        <v>26763</v>
      </c>
      <c r="J21" s="155"/>
      <c r="K21" s="155">
        <f t="shared" si="2"/>
        <v>11647</v>
      </c>
      <c r="L21" s="152">
        <f>K21/I21*100</f>
        <v>43.519037477113926</v>
      </c>
    </row>
    <row r="22" spans="1:16" s="10" customFormat="1" ht="27" customHeight="1">
      <c r="A22" s="146" t="s">
        <v>42</v>
      </c>
      <c r="B22" s="156">
        <v>700</v>
      </c>
      <c r="C22" s="154">
        <v>777</v>
      </c>
      <c r="D22" s="152">
        <f t="shared" si="5"/>
        <v>111.00000000000001</v>
      </c>
      <c r="E22" s="154">
        <v>340</v>
      </c>
      <c r="F22" s="155">
        <v>383</v>
      </c>
      <c r="G22" s="155">
        <v>433</v>
      </c>
      <c r="H22" s="152">
        <f t="shared" si="4"/>
        <v>127.35294117647058</v>
      </c>
      <c r="I22" s="155">
        <f t="shared" si="1"/>
        <v>1040</v>
      </c>
      <c r="J22" s="155"/>
      <c r="K22" s="155">
        <f t="shared" si="2"/>
        <v>1160</v>
      </c>
      <c r="L22" s="152">
        <f>K22/I22*100</f>
        <v>111.53846153846155</v>
      </c>
    </row>
    <row r="23" spans="1:16" s="10" customFormat="1" ht="47.25" hidden="1" customHeight="1">
      <c r="A23" s="146" t="s">
        <v>14</v>
      </c>
      <c r="B23" s="156">
        <v>0</v>
      </c>
      <c r="C23" s="154"/>
      <c r="D23" s="152">
        <v>0</v>
      </c>
      <c r="E23" s="154">
        <v>0</v>
      </c>
      <c r="F23" s="155"/>
      <c r="G23" s="155"/>
      <c r="H23" s="152" t="e">
        <f t="shared" si="4"/>
        <v>#DIV/0!</v>
      </c>
      <c r="I23" s="155">
        <f t="shared" si="1"/>
        <v>0</v>
      </c>
      <c r="J23" s="155"/>
      <c r="K23" s="155">
        <f t="shared" si="2"/>
        <v>0</v>
      </c>
      <c r="L23" s="152">
        <v>0</v>
      </c>
    </row>
    <row r="24" spans="1:16" s="10" customFormat="1" ht="51" customHeight="1">
      <c r="A24" s="146" t="s">
        <v>22</v>
      </c>
      <c r="B24" s="156">
        <v>184</v>
      </c>
      <c r="C24" s="154">
        <v>720</v>
      </c>
      <c r="D24" s="152">
        <f t="shared" si="5"/>
        <v>391.30434782608694</v>
      </c>
      <c r="E24" s="154">
        <v>0</v>
      </c>
      <c r="F24" s="155">
        <v>0</v>
      </c>
      <c r="G24" s="155">
        <v>0</v>
      </c>
      <c r="H24" s="152" t="e">
        <f t="shared" si="4"/>
        <v>#DIV/0!</v>
      </c>
      <c r="I24" s="155">
        <f t="shared" si="1"/>
        <v>184</v>
      </c>
      <c r="J24" s="155"/>
      <c r="K24" s="155">
        <f t="shared" si="2"/>
        <v>720</v>
      </c>
      <c r="L24" s="152">
        <f t="shared" ref="L24:L30" si="6">K24/I24*100</f>
        <v>391.30434782608694</v>
      </c>
    </row>
    <row r="25" spans="1:16" s="10" customFormat="1" ht="21.75" customHeight="1">
      <c r="A25" s="146" t="s">
        <v>102</v>
      </c>
      <c r="B25" s="156">
        <v>0</v>
      </c>
      <c r="C25" s="154">
        <v>19</v>
      </c>
      <c r="D25" s="152">
        <v>0</v>
      </c>
      <c r="E25" s="154">
        <v>0</v>
      </c>
      <c r="F25" s="155">
        <v>54</v>
      </c>
      <c r="G25" s="155">
        <v>54</v>
      </c>
      <c r="H25" s="152" t="e">
        <f t="shared" si="4"/>
        <v>#DIV/0!</v>
      </c>
      <c r="I25" s="155">
        <f t="shared" si="1"/>
        <v>0</v>
      </c>
      <c r="J25" s="155"/>
      <c r="K25" s="155">
        <f t="shared" si="2"/>
        <v>73</v>
      </c>
      <c r="L25" s="152">
        <v>0</v>
      </c>
    </row>
    <row r="26" spans="1:16" s="10" customFormat="1" ht="29.25" customHeight="1">
      <c r="A26" s="146" t="s">
        <v>52</v>
      </c>
      <c r="B26" s="154">
        <v>4306</v>
      </c>
      <c r="C26" s="154">
        <v>2712</v>
      </c>
      <c r="D26" s="152">
        <f t="shared" si="5"/>
        <v>62.981885740826748</v>
      </c>
      <c r="E26" s="154">
        <v>0</v>
      </c>
      <c r="F26" s="155">
        <v>0</v>
      </c>
      <c r="G26" s="155">
        <v>0</v>
      </c>
      <c r="H26" s="152" t="e">
        <f t="shared" si="4"/>
        <v>#DIV/0!</v>
      </c>
      <c r="I26" s="155">
        <f t="shared" si="1"/>
        <v>4306</v>
      </c>
      <c r="J26" s="155"/>
      <c r="K26" s="155">
        <f t="shared" si="2"/>
        <v>2712</v>
      </c>
      <c r="L26" s="152">
        <f t="shared" si="6"/>
        <v>62.981885740826748</v>
      </c>
    </row>
    <row r="27" spans="1:16" s="10" customFormat="1" ht="22.5" customHeight="1">
      <c r="A27" s="146" t="s">
        <v>18</v>
      </c>
      <c r="B27" s="154">
        <v>350</v>
      </c>
      <c r="C27" s="154">
        <v>0</v>
      </c>
      <c r="D27" s="152">
        <f t="shared" si="5"/>
        <v>0</v>
      </c>
      <c r="E27" s="154">
        <v>0</v>
      </c>
      <c r="F27" s="155">
        <v>0</v>
      </c>
      <c r="G27" s="155">
        <v>0</v>
      </c>
      <c r="H27" s="152" t="e">
        <f t="shared" si="4"/>
        <v>#DIV/0!</v>
      </c>
      <c r="I27" s="155">
        <f t="shared" si="1"/>
        <v>350</v>
      </c>
      <c r="J27" s="155"/>
      <c r="K27" s="155">
        <f t="shared" si="2"/>
        <v>0</v>
      </c>
      <c r="L27" s="152">
        <f t="shared" si="6"/>
        <v>0</v>
      </c>
    </row>
    <row r="28" spans="1:16" s="10" customFormat="1" ht="23.25" customHeight="1">
      <c r="A28" s="146" t="s">
        <v>5</v>
      </c>
      <c r="B28" s="154">
        <v>300</v>
      </c>
      <c r="C28" s="154">
        <v>90</v>
      </c>
      <c r="D28" s="152">
        <f t="shared" si="5"/>
        <v>30</v>
      </c>
      <c r="E28" s="154">
        <v>100</v>
      </c>
      <c r="F28" s="155">
        <v>51</v>
      </c>
      <c r="G28" s="155">
        <v>50</v>
      </c>
      <c r="H28" s="152">
        <f t="shared" si="4"/>
        <v>50</v>
      </c>
      <c r="I28" s="155">
        <f t="shared" si="1"/>
        <v>400</v>
      </c>
      <c r="J28" s="155"/>
      <c r="K28" s="155">
        <f t="shared" si="2"/>
        <v>141</v>
      </c>
      <c r="L28" s="152">
        <f t="shared" si="6"/>
        <v>35.25</v>
      </c>
    </row>
    <row r="29" spans="1:16" s="10" customFormat="1" ht="39.75" customHeight="1">
      <c r="A29" s="146" t="s">
        <v>17</v>
      </c>
      <c r="B29" s="154">
        <v>320</v>
      </c>
      <c r="C29" s="154">
        <v>127</v>
      </c>
      <c r="D29" s="152">
        <f t="shared" si="5"/>
        <v>39.6875</v>
      </c>
      <c r="E29" s="154">
        <v>0</v>
      </c>
      <c r="F29" s="155">
        <v>20</v>
      </c>
      <c r="G29" s="155">
        <v>20</v>
      </c>
      <c r="H29" s="152" t="e">
        <f t="shared" si="4"/>
        <v>#DIV/0!</v>
      </c>
      <c r="I29" s="155">
        <f t="shared" si="1"/>
        <v>320</v>
      </c>
      <c r="J29" s="155"/>
      <c r="K29" s="155">
        <f t="shared" si="2"/>
        <v>147</v>
      </c>
      <c r="L29" s="152">
        <f t="shared" si="6"/>
        <v>45.9375</v>
      </c>
    </row>
    <row r="30" spans="1:16" s="10" customFormat="1" ht="24.75" customHeight="1">
      <c r="A30" s="146" t="s">
        <v>78</v>
      </c>
      <c r="B30" s="154">
        <v>0</v>
      </c>
      <c r="C30" s="154">
        <v>10</v>
      </c>
      <c r="D30" s="152" t="e">
        <f t="shared" si="5"/>
        <v>#DIV/0!</v>
      </c>
      <c r="E30" s="154">
        <v>0</v>
      </c>
      <c r="F30" s="155">
        <v>0</v>
      </c>
      <c r="G30" s="155">
        <v>0</v>
      </c>
      <c r="H30" s="152" t="e">
        <f t="shared" si="4"/>
        <v>#DIV/0!</v>
      </c>
      <c r="I30" s="155">
        <f t="shared" si="1"/>
        <v>0</v>
      </c>
      <c r="J30" s="155"/>
      <c r="K30" s="155">
        <f t="shared" si="2"/>
        <v>10</v>
      </c>
      <c r="L30" s="152" t="e">
        <f t="shared" si="6"/>
        <v>#DIV/0!</v>
      </c>
    </row>
    <row r="31" spans="1:16" s="10" customFormat="1" ht="20.25" customHeight="1">
      <c r="A31" s="146" t="s">
        <v>36</v>
      </c>
      <c r="B31" s="154">
        <v>100</v>
      </c>
      <c r="C31" s="154">
        <v>0</v>
      </c>
      <c r="D31" s="152">
        <v>0</v>
      </c>
      <c r="E31" s="154">
        <v>0</v>
      </c>
      <c r="F31" s="155">
        <v>0</v>
      </c>
      <c r="G31" s="155">
        <v>0</v>
      </c>
      <c r="H31" s="152" t="e">
        <f t="shared" si="4"/>
        <v>#DIV/0!</v>
      </c>
      <c r="I31" s="155">
        <f t="shared" si="1"/>
        <v>100</v>
      </c>
      <c r="J31" s="155"/>
      <c r="K31" s="155">
        <f t="shared" si="2"/>
        <v>0</v>
      </c>
      <c r="L31" s="152">
        <v>0</v>
      </c>
    </row>
    <row r="32" spans="1:16" s="10" customFormat="1" ht="24" hidden="1" customHeight="1">
      <c r="A32" s="146" t="s">
        <v>78</v>
      </c>
      <c r="B32" s="154">
        <v>0</v>
      </c>
      <c r="C32" s="154">
        <v>0</v>
      </c>
      <c r="D32" s="152">
        <v>0</v>
      </c>
      <c r="E32" s="154">
        <v>0</v>
      </c>
      <c r="F32" s="155">
        <v>0</v>
      </c>
      <c r="G32" s="155"/>
      <c r="H32" s="152" t="e">
        <f t="shared" si="4"/>
        <v>#DIV/0!</v>
      </c>
      <c r="I32" s="155">
        <f t="shared" si="1"/>
        <v>0</v>
      </c>
      <c r="J32" s="155"/>
      <c r="K32" s="155">
        <f t="shared" si="2"/>
        <v>0</v>
      </c>
      <c r="L32" s="152">
        <v>0</v>
      </c>
    </row>
    <row r="33" spans="1:14" s="10" customFormat="1" ht="39" hidden="1" customHeight="1">
      <c r="A33" s="146" t="s">
        <v>82</v>
      </c>
      <c r="B33" s="154"/>
      <c r="C33" s="154"/>
      <c r="D33" s="152" t="e">
        <f>C33/B33*100</f>
        <v>#DIV/0!</v>
      </c>
      <c r="E33" s="154"/>
      <c r="F33" s="155"/>
      <c r="G33" s="155"/>
      <c r="H33" s="152" t="e">
        <f t="shared" si="4"/>
        <v>#DIV/0!</v>
      </c>
      <c r="I33" s="155">
        <f t="shared" si="1"/>
        <v>0</v>
      </c>
      <c r="J33" s="155"/>
      <c r="K33" s="155">
        <f t="shared" si="2"/>
        <v>0</v>
      </c>
      <c r="L33" s="152" t="e">
        <f>K33/I33*100</f>
        <v>#DIV/0!</v>
      </c>
    </row>
    <row r="34" spans="1:14" s="10" customFormat="1" ht="6.75" hidden="1" customHeight="1">
      <c r="A34" s="146" t="s">
        <v>103</v>
      </c>
      <c r="B34" s="154">
        <v>0</v>
      </c>
      <c r="C34" s="154">
        <v>0</v>
      </c>
      <c r="D34" s="152">
        <v>0</v>
      </c>
      <c r="E34" s="154">
        <v>0</v>
      </c>
      <c r="F34" s="155">
        <v>0</v>
      </c>
      <c r="G34" s="155"/>
      <c r="H34" s="152" t="e">
        <f t="shared" si="4"/>
        <v>#DIV/0!</v>
      </c>
      <c r="I34" s="155">
        <f t="shared" si="1"/>
        <v>0</v>
      </c>
      <c r="J34" s="155"/>
      <c r="K34" s="155">
        <f t="shared" si="2"/>
        <v>0</v>
      </c>
      <c r="L34" s="152">
        <v>0</v>
      </c>
    </row>
    <row r="35" spans="1:14" s="87" customFormat="1" ht="48" customHeight="1">
      <c r="A35" s="147" t="s">
        <v>19</v>
      </c>
      <c r="B35" s="151">
        <f>B20+B9</f>
        <v>238297</v>
      </c>
      <c r="C35" s="151">
        <f>C20+C9</f>
        <v>115077</v>
      </c>
      <c r="D35" s="152">
        <f>C35/B35*100</f>
        <v>48.291417852511778</v>
      </c>
      <c r="E35" s="151">
        <f>E20+E9</f>
        <v>54326</v>
      </c>
      <c r="F35" s="151">
        <f>F20+F9</f>
        <v>19334</v>
      </c>
      <c r="G35" s="151">
        <f>G20+G9</f>
        <v>54733</v>
      </c>
      <c r="H35" s="152">
        <f t="shared" si="4"/>
        <v>100.74918087103781</v>
      </c>
      <c r="I35" s="153">
        <f t="shared" si="1"/>
        <v>292623</v>
      </c>
      <c r="J35" s="153"/>
      <c r="K35" s="153">
        <f t="shared" si="2"/>
        <v>134411</v>
      </c>
      <c r="L35" s="152">
        <f>K35/I35*100</f>
        <v>45.933163148487985</v>
      </c>
    </row>
    <row r="36" spans="1:14" s="87" customFormat="1" ht="46.5" hidden="1" customHeight="1">
      <c r="A36" s="146" t="s">
        <v>99</v>
      </c>
      <c r="B36" s="157">
        <v>0</v>
      </c>
      <c r="C36" s="157">
        <v>0</v>
      </c>
      <c r="D36" s="152">
        <v>0</v>
      </c>
      <c r="E36" s="157">
        <v>400</v>
      </c>
      <c r="F36" s="157">
        <v>519</v>
      </c>
      <c r="G36" s="157"/>
      <c r="H36" s="152">
        <v>0</v>
      </c>
      <c r="I36" s="158">
        <f t="shared" si="1"/>
        <v>400</v>
      </c>
      <c r="J36" s="158"/>
      <c r="K36" s="158">
        <f>F36+C36</f>
        <v>519</v>
      </c>
      <c r="L36" s="152">
        <v>0</v>
      </c>
    </row>
    <row r="37" spans="1:14" s="10" customFormat="1" ht="63" hidden="1" customHeight="1">
      <c r="A37" s="159" t="s">
        <v>136</v>
      </c>
      <c r="B37" s="160">
        <v>311332.3</v>
      </c>
      <c r="C37" s="160">
        <v>155759</v>
      </c>
      <c r="D37" s="152">
        <f>C37/B37*100</f>
        <v>50.029823439456813</v>
      </c>
      <c r="E37" s="157">
        <v>0</v>
      </c>
      <c r="F37" s="161">
        <v>0</v>
      </c>
      <c r="G37" s="161"/>
      <c r="H37" s="152">
        <v>0</v>
      </c>
      <c r="I37" s="158">
        <f t="shared" si="1"/>
        <v>311332.3</v>
      </c>
      <c r="J37" s="158"/>
      <c r="K37" s="158">
        <f>C37+F37</f>
        <v>155759</v>
      </c>
      <c r="L37" s="152">
        <f t="shared" ref="L37:L45" si="7">K37/I37*100</f>
        <v>50.029823439456813</v>
      </c>
    </row>
    <row r="38" spans="1:14" s="10" customFormat="1" ht="86.25" hidden="1" customHeight="1">
      <c r="A38" s="159" t="s">
        <v>137</v>
      </c>
      <c r="B38" s="160">
        <v>0</v>
      </c>
      <c r="C38" s="160">
        <v>0</v>
      </c>
      <c r="D38" s="152" t="e">
        <f>C38/B38*100</f>
        <v>#DIV/0!</v>
      </c>
      <c r="E38" s="157">
        <v>0</v>
      </c>
      <c r="F38" s="161">
        <v>0</v>
      </c>
      <c r="G38" s="161"/>
      <c r="H38" s="152">
        <v>0</v>
      </c>
      <c r="I38" s="158">
        <f t="shared" si="1"/>
        <v>0</v>
      </c>
      <c r="J38" s="158"/>
      <c r="K38" s="158">
        <f>C38+F38</f>
        <v>0</v>
      </c>
      <c r="L38" s="152" t="e">
        <f t="shared" si="7"/>
        <v>#DIV/0!</v>
      </c>
    </row>
    <row r="39" spans="1:14" s="10" customFormat="1" ht="86.25" hidden="1" customHeight="1">
      <c r="A39" s="159" t="s">
        <v>166</v>
      </c>
      <c r="B39" s="160">
        <v>3268.1</v>
      </c>
      <c r="C39" s="160">
        <v>3268.1</v>
      </c>
      <c r="D39" s="152">
        <f>C39/B39*100</f>
        <v>100</v>
      </c>
      <c r="E39" s="157">
        <v>3268</v>
      </c>
      <c r="F39" s="161">
        <v>3268</v>
      </c>
      <c r="G39" s="161"/>
      <c r="H39" s="152">
        <v>0</v>
      </c>
      <c r="I39" s="158">
        <f t="shared" si="1"/>
        <v>6536.1</v>
      </c>
      <c r="J39" s="158"/>
      <c r="K39" s="158">
        <f>C39+F39</f>
        <v>6536.1</v>
      </c>
      <c r="L39" s="152">
        <f t="shared" si="7"/>
        <v>100</v>
      </c>
    </row>
    <row r="40" spans="1:14" s="10" customFormat="1" ht="88.5" hidden="1" customHeight="1">
      <c r="A40" s="159" t="s">
        <v>138</v>
      </c>
      <c r="B40" s="154">
        <v>0</v>
      </c>
      <c r="C40" s="156">
        <v>0</v>
      </c>
      <c r="D40" s="152">
        <v>0</v>
      </c>
      <c r="E40" s="155">
        <v>25529</v>
      </c>
      <c r="F40" s="155">
        <v>12764</v>
      </c>
      <c r="G40" s="155"/>
      <c r="H40" s="152">
        <f>F40/E40*100</f>
        <v>49.99804144306475</v>
      </c>
      <c r="I40" s="162">
        <f>E40</f>
        <v>25529</v>
      </c>
      <c r="J40" s="162"/>
      <c r="K40" s="162">
        <f>F40</f>
        <v>12764</v>
      </c>
      <c r="L40" s="152">
        <f t="shared" si="7"/>
        <v>49.99804144306475</v>
      </c>
    </row>
    <row r="41" spans="1:14" s="10" customFormat="1" ht="84" hidden="1" customHeight="1">
      <c r="A41" s="159" t="s">
        <v>139</v>
      </c>
      <c r="B41" s="155">
        <v>0</v>
      </c>
      <c r="C41" s="155">
        <v>0</v>
      </c>
      <c r="D41" s="152">
        <v>0</v>
      </c>
      <c r="E41" s="155">
        <v>4763</v>
      </c>
      <c r="F41" s="155">
        <v>4243</v>
      </c>
      <c r="G41" s="155"/>
      <c r="H41" s="152">
        <f>F41/E41*100</f>
        <v>89.082511022464828</v>
      </c>
      <c r="I41" s="162">
        <f>E41</f>
        <v>4763</v>
      </c>
      <c r="J41" s="162"/>
      <c r="K41" s="162">
        <f>F41</f>
        <v>4243</v>
      </c>
      <c r="L41" s="152">
        <f t="shared" si="7"/>
        <v>89.082511022464828</v>
      </c>
      <c r="N41" s="88"/>
    </row>
    <row r="42" spans="1:14" s="10" customFormat="1" ht="66" hidden="1" customHeight="1">
      <c r="A42" s="163" t="s">
        <v>122</v>
      </c>
      <c r="B42" s="155">
        <v>544355</v>
      </c>
      <c r="C42" s="155">
        <v>266642</v>
      </c>
      <c r="D42" s="152">
        <f>C42/B42*100</f>
        <v>48.983108449449347</v>
      </c>
      <c r="E42" s="155">
        <v>59444</v>
      </c>
      <c r="F42" s="155">
        <v>29338</v>
      </c>
      <c r="G42" s="155"/>
      <c r="H42" s="152">
        <f>F42/E42*100</f>
        <v>49.354013861785887</v>
      </c>
      <c r="I42" s="162">
        <f t="shared" ref="I42:I49" si="8">B42+E42</f>
        <v>603799</v>
      </c>
      <c r="J42" s="162"/>
      <c r="K42" s="162">
        <f t="shared" ref="K42:K49" si="9">C42+F42</f>
        <v>295980</v>
      </c>
      <c r="L42" s="152">
        <f t="shared" si="7"/>
        <v>49.019624080198874</v>
      </c>
      <c r="N42" s="88"/>
    </row>
    <row r="43" spans="1:14" s="10" customFormat="1" ht="87" hidden="1" customHeight="1">
      <c r="A43" s="164" t="s">
        <v>133</v>
      </c>
      <c r="B43" s="154">
        <v>0</v>
      </c>
      <c r="C43" s="154">
        <v>0</v>
      </c>
      <c r="D43" s="152">
        <v>0</v>
      </c>
      <c r="E43" s="156">
        <v>411</v>
      </c>
      <c r="F43" s="155">
        <v>6</v>
      </c>
      <c r="G43" s="155"/>
      <c r="H43" s="152">
        <f>F43/E43*100</f>
        <v>1.4598540145985401</v>
      </c>
      <c r="I43" s="162">
        <f>B43+E43</f>
        <v>411</v>
      </c>
      <c r="J43" s="162"/>
      <c r="K43" s="162">
        <f>C43+F43</f>
        <v>6</v>
      </c>
      <c r="L43" s="152">
        <f>K43/I43*100</f>
        <v>1.4598540145985401</v>
      </c>
      <c r="N43" s="88"/>
    </row>
    <row r="44" spans="1:14" s="10" customFormat="1" ht="46.5" hidden="1" customHeight="1">
      <c r="A44" s="159" t="s">
        <v>120</v>
      </c>
      <c r="B44" s="154">
        <v>0</v>
      </c>
      <c r="C44" s="154">
        <v>0</v>
      </c>
      <c r="D44" s="152">
        <v>0</v>
      </c>
      <c r="E44" s="155">
        <v>1168</v>
      </c>
      <c r="F44" s="155">
        <v>442</v>
      </c>
      <c r="G44" s="155"/>
      <c r="H44" s="152">
        <f>F44/E44*100</f>
        <v>37.842465753424662</v>
      </c>
      <c r="I44" s="162">
        <f t="shared" si="8"/>
        <v>1168</v>
      </c>
      <c r="J44" s="162"/>
      <c r="K44" s="162">
        <f t="shared" si="9"/>
        <v>442</v>
      </c>
      <c r="L44" s="152">
        <f t="shared" si="7"/>
        <v>37.842465753424662</v>
      </c>
      <c r="M44" s="88"/>
    </row>
    <row r="45" spans="1:14" s="10" customFormat="1" ht="62.25" hidden="1" customHeight="1">
      <c r="A45" s="163" t="s">
        <v>121</v>
      </c>
      <c r="B45" s="154">
        <v>551077.19999999995</v>
      </c>
      <c r="C45" s="154">
        <v>280523</v>
      </c>
      <c r="D45" s="152">
        <f>C45/B45*100</f>
        <v>50.90448307424078</v>
      </c>
      <c r="E45" s="156">
        <v>0</v>
      </c>
      <c r="F45" s="155">
        <v>0</v>
      </c>
      <c r="G45" s="155"/>
      <c r="H45" s="152">
        <v>0</v>
      </c>
      <c r="I45" s="162">
        <f t="shared" si="8"/>
        <v>551077.19999999995</v>
      </c>
      <c r="J45" s="162"/>
      <c r="K45" s="162">
        <f t="shared" si="9"/>
        <v>280523</v>
      </c>
      <c r="L45" s="152">
        <f t="shared" si="7"/>
        <v>50.90448307424078</v>
      </c>
    </row>
    <row r="46" spans="1:14" s="10" customFormat="1" ht="168" hidden="1" customHeight="1">
      <c r="A46" s="159" t="s">
        <v>127</v>
      </c>
      <c r="B46" s="155">
        <v>6264</v>
      </c>
      <c r="C46" s="155">
        <v>2724</v>
      </c>
      <c r="D46" s="152">
        <f>C46/B46*100</f>
        <v>43.486590038314176</v>
      </c>
      <c r="E46" s="156">
        <v>0</v>
      </c>
      <c r="F46" s="155">
        <v>0</v>
      </c>
      <c r="G46" s="155"/>
      <c r="H46" s="152">
        <v>0</v>
      </c>
      <c r="I46" s="162">
        <f t="shared" si="8"/>
        <v>6264</v>
      </c>
      <c r="J46" s="162"/>
      <c r="K46" s="162">
        <f t="shared" si="9"/>
        <v>2724</v>
      </c>
      <c r="L46" s="152">
        <f>K46/I46*100</f>
        <v>43.486590038314176</v>
      </c>
    </row>
    <row r="47" spans="1:14" s="10" customFormat="1" ht="63.75" hidden="1" customHeight="1">
      <c r="A47" s="159" t="s">
        <v>128</v>
      </c>
      <c r="B47" s="155">
        <v>20260</v>
      </c>
      <c r="C47" s="155">
        <v>9839</v>
      </c>
      <c r="D47" s="152">
        <f>C47/B47*100</f>
        <v>48.563672260612044</v>
      </c>
      <c r="E47" s="156">
        <v>13053</v>
      </c>
      <c r="F47" s="155">
        <v>7782</v>
      </c>
      <c r="G47" s="155"/>
      <c r="H47" s="152">
        <f>F47/E47*100</f>
        <v>59.618478510687197</v>
      </c>
      <c r="I47" s="162">
        <f t="shared" si="8"/>
        <v>33313</v>
      </c>
      <c r="J47" s="162"/>
      <c r="K47" s="162">
        <f t="shared" si="9"/>
        <v>17621</v>
      </c>
      <c r="L47" s="152">
        <f>K47/I47*100</f>
        <v>52.895266112328521</v>
      </c>
    </row>
    <row r="48" spans="1:14" s="10" customFormat="1" ht="86.25" hidden="1" customHeight="1">
      <c r="A48" s="163" t="s">
        <v>129</v>
      </c>
      <c r="B48" s="154">
        <v>0</v>
      </c>
      <c r="C48" s="154">
        <v>-46</v>
      </c>
      <c r="D48" s="152">
        <v>0</v>
      </c>
      <c r="E48" s="156">
        <v>0</v>
      </c>
      <c r="F48" s="155">
        <v>0</v>
      </c>
      <c r="G48" s="155"/>
      <c r="H48" s="152">
        <v>0</v>
      </c>
      <c r="I48" s="162">
        <f t="shared" si="8"/>
        <v>0</v>
      </c>
      <c r="J48" s="162">
        <f>C48+F48</f>
        <v>-46</v>
      </c>
      <c r="K48" s="162">
        <f t="shared" si="9"/>
        <v>-46</v>
      </c>
      <c r="L48" s="152">
        <v>0</v>
      </c>
    </row>
    <row r="49" spans="1:13" s="10" customFormat="1" ht="65.25" hidden="1" customHeight="1">
      <c r="A49" s="163" t="s">
        <v>134</v>
      </c>
      <c r="B49" s="154">
        <v>0</v>
      </c>
      <c r="C49" s="154">
        <v>0</v>
      </c>
      <c r="D49" s="152">
        <v>0</v>
      </c>
      <c r="E49" s="156">
        <v>0</v>
      </c>
      <c r="F49" s="155">
        <v>0</v>
      </c>
      <c r="G49" s="155"/>
      <c r="H49" s="152">
        <v>0</v>
      </c>
      <c r="I49" s="162">
        <f t="shared" si="8"/>
        <v>0</v>
      </c>
      <c r="J49" s="162"/>
      <c r="K49" s="162">
        <f t="shared" si="9"/>
        <v>0</v>
      </c>
      <c r="L49" s="152">
        <v>0</v>
      </c>
    </row>
    <row r="50" spans="1:13" s="10" customFormat="1" ht="22.5" hidden="1" customHeight="1">
      <c r="A50" s="165" t="s">
        <v>3</v>
      </c>
      <c r="B50" s="166">
        <f>SUM(B35:B49)</f>
        <v>1674853.5999999999</v>
      </c>
      <c r="C50" s="166">
        <f>SUM(C35:C49)</f>
        <v>833786.1</v>
      </c>
      <c r="D50" s="152">
        <f>C50/B50*100</f>
        <v>49.782625776963435</v>
      </c>
      <c r="E50" s="166">
        <f>SUM(E35:E49)</f>
        <v>162362</v>
      </c>
      <c r="F50" s="166">
        <f>SUM(F35:F49)</f>
        <v>77696</v>
      </c>
      <c r="G50" s="166"/>
      <c r="H50" s="152">
        <f>F50/E50*100</f>
        <v>47.853561794015839</v>
      </c>
      <c r="I50" s="166">
        <f>(B50+E50)-(E39+E40+E41+E42+E43+Q46+E45+E47+E48+B46)+3688</f>
        <v>1728171.5999999999</v>
      </c>
      <c r="J50" s="166"/>
      <c r="K50" s="166">
        <f>(C50+F50)-(F39+F40+F41+F45+C46+F42+F46+P46+F47+F43)</f>
        <v>851357.1</v>
      </c>
      <c r="L50" s="152">
        <f>K50/I50*100</f>
        <v>49.263458559323624</v>
      </c>
    </row>
    <row r="51" spans="1:13" s="10" customFormat="1" ht="24" hidden="1" customHeight="1">
      <c r="A51" s="268" t="s">
        <v>79</v>
      </c>
      <c r="B51" s="269"/>
      <c r="C51" s="269"/>
      <c r="D51" s="269"/>
      <c r="E51" s="269"/>
      <c r="F51" s="269"/>
      <c r="G51" s="269"/>
      <c r="H51" s="269"/>
      <c r="I51" s="269"/>
      <c r="J51" s="269"/>
      <c r="K51" s="269"/>
      <c r="L51" s="270"/>
    </row>
    <row r="52" spans="1:13" s="10" customFormat="1" ht="19.5" hidden="1" customHeight="1">
      <c r="A52" s="271" t="s">
        <v>35</v>
      </c>
      <c r="B52" s="272" t="s">
        <v>23</v>
      </c>
      <c r="C52" s="272"/>
      <c r="D52" s="272"/>
      <c r="E52" s="273" t="s">
        <v>38</v>
      </c>
      <c r="F52" s="274"/>
      <c r="G52" s="274"/>
      <c r="H52" s="275"/>
      <c r="I52" s="276" t="s">
        <v>74</v>
      </c>
      <c r="J52" s="276"/>
      <c r="K52" s="276"/>
      <c r="L52" s="276"/>
    </row>
    <row r="53" spans="1:13" s="10" customFormat="1" ht="86.25" hidden="1" customHeight="1">
      <c r="A53" s="254"/>
      <c r="B53" s="142" t="s">
        <v>154</v>
      </c>
      <c r="C53" s="142" t="s">
        <v>176</v>
      </c>
      <c r="D53" s="143" t="s">
        <v>53</v>
      </c>
      <c r="E53" s="142" t="s">
        <v>154</v>
      </c>
      <c r="F53" s="142" t="s">
        <v>176</v>
      </c>
      <c r="G53" s="142"/>
      <c r="H53" s="143" t="s">
        <v>53</v>
      </c>
      <c r="I53" s="142" t="s">
        <v>154</v>
      </c>
      <c r="J53" s="142" t="s">
        <v>110</v>
      </c>
      <c r="K53" s="142" t="s">
        <v>176</v>
      </c>
      <c r="L53" s="143" t="s">
        <v>53</v>
      </c>
    </row>
    <row r="54" spans="1:13" s="10" customFormat="1" ht="43.5" hidden="1" customHeight="1">
      <c r="A54" s="167" t="s">
        <v>46</v>
      </c>
      <c r="B54" s="168">
        <f>SUM(B55:B61)</f>
        <v>67548</v>
      </c>
      <c r="C54" s="168">
        <f>SUM(C55:C61)</f>
        <v>28488</v>
      </c>
      <c r="D54" s="152">
        <f t="shared" ref="D54:D84" si="10">IF(B54=0,  "0 ", C54/B54*100)</f>
        <v>42.174453721797832</v>
      </c>
      <c r="E54" s="168">
        <f>SUM(E55:E61)</f>
        <v>36429</v>
      </c>
      <c r="F54" s="168">
        <f>SUM(F55:F61)</f>
        <v>16107</v>
      </c>
      <c r="G54" s="168"/>
      <c r="H54" s="152">
        <f t="shared" ref="H54:H84" si="11">IF(E54=0,  "0 ", F54/E54*100)</f>
        <v>44.214773943835958</v>
      </c>
      <c r="I54" s="168">
        <f>SUM(I55:I61)</f>
        <v>103840</v>
      </c>
      <c r="J54" s="168">
        <f>SUM(J55:J61)</f>
        <v>130</v>
      </c>
      <c r="K54" s="168">
        <f>SUM(K55:K61)</f>
        <v>44465</v>
      </c>
      <c r="L54" s="152">
        <f t="shared" ref="L54:L84" si="12">IF(I54=0,  "0 ", K54/I54*100)</f>
        <v>42.820685670261945</v>
      </c>
    </row>
    <row r="55" spans="1:13" s="10" customFormat="1" ht="87.75" hidden="1" customHeight="1">
      <c r="A55" s="169" t="s">
        <v>54</v>
      </c>
      <c r="B55" s="170">
        <v>2535</v>
      </c>
      <c r="C55" s="171">
        <v>1269</v>
      </c>
      <c r="D55" s="152">
        <f t="shared" si="10"/>
        <v>50.059171597633132</v>
      </c>
      <c r="E55" s="170">
        <v>0</v>
      </c>
      <c r="F55" s="171">
        <v>0</v>
      </c>
      <c r="G55" s="171"/>
      <c r="H55" s="152" t="str">
        <f t="shared" si="11"/>
        <v xml:space="preserve">0 </v>
      </c>
      <c r="I55" s="172">
        <f>B55+E55</f>
        <v>2535</v>
      </c>
      <c r="J55" s="172"/>
      <c r="K55" s="173">
        <f>C55+F55</f>
        <v>1269</v>
      </c>
      <c r="L55" s="152">
        <f t="shared" si="12"/>
        <v>50.059171597633132</v>
      </c>
      <c r="M55" s="104"/>
    </row>
    <row r="56" spans="1:13" s="10" customFormat="1" ht="103.5" hidden="1" customHeight="1">
      <c r="A56" s="169" t="s">
        <v>55</v>
      </c>
      <c r="B56" s="174">
        <v>3569</v>
      </c>
      <c r="C56" s="175">
        <v>1149</v>
      </c>
      <c r="D56" s="152">
        <f t="shared" si="10"/>
        <v>32.193891846455593</v>
      </c>
      <c r="E56" s="174">
        <v>25</v>
      </c>
      <c r="F56" s="176">
        <v>20</v>
      </c>
      <c r="G56" s="176"/>
      <c r="H56" s="152">
        <f t="shared" si="11"/>
        <v>80</v>
      </c>
      <c r="I56" s="172">
        <f>B56</f>
        <v>3569</v>
      </c>
      <c r="J56" s="172">
        <v>20</v>
      </c>
      <c r="K56" s="173">
        <f>C56+F56-J56</f>
        <v>1149</v>
      </c>
      <c r="L56" s="152">
        <f t="shared" si="12"/>
        <v>32.193891846455593</v>
      </c>
      <c r="M56" s="104"/>
    </row>
    <row r="57" spans="1:13" s="10" customFormat="1" ht="126.75" hidden="1" customHeight="1">
      <c r="A57" s="169" t="s">
        <v>56</v>
      </c>
      <c r="B57" s="174">
        <v>50689</v>
      </c>
      <c r="C57" s="175">
        <v>21827</v>
      </c>
      <c r="D57" s="152">
        <f t="shared" si="10"/>
        <v>43.060624593106986</v>
      </c>
      <c r="E57" s="174">
        <v>34109</v>
      </c>
      <c r="F57" s="176">
        <v>15596</v>
      </c>
      <c r="G57" s="176"/>
      <c r="H57" s="152">
        <f t="shared" si="11"/>
        <v>45.724002462693129</v>
      </c>
      <c r="I57" s="172">
        <v>84785</v>
      </c>
      <c r="J57" s="172">
        <v>10</v>
      </c>
      <c r="K57" s="173">
        <f>C57+F57-J57</f>
        <v>37413</v>
      </c>
      <c r="L57" s="152">
        <f t="shared" si="12"/>
        <v>44.126909241021409</v>
      </c>
      <c r="M57" s="104"/>
    </row>
    <row r="58" spans="1:13" s="10" customFormat="1" ht="28.5" hidden="1" customHeight="1">
      <c r="A58" s="169" t="s">
        <v>92</v>
      </c>
      <c r="B58" s="174">
        <v>61</v>
      </c>
      <c r="C58" s="175">
        <v>0</v>
      </c>
      <c r="D58" s="152">
        <f t="shared" si="10"/>
        <v>0</v>
      </c>
      <c r="E58" s="174">
        <v>0</v>
      </c>
      <c r="F58" s="176">
        <v>0</v>
      </c>
      <c r="G58" s="176"/>
      <c r="H58" s="152" t="str">
        <f t="shared" si="11"/>
        <v xml:space="preserve">0 </v>
      </c>
      <c r="I58" s="172">
        <f>B58+E58</f>
        <v>61</v>
      </c>
      <c r="J58" s="172"/>
      <c r="K58" s="173">
        <f>C58+F58</f>
        <v>0</v>
      </c>
      <c r="L58" s="152">
        <f t="shared" si="12"/>
        <v>0</v>
      </c>
      <c r="M58" s="104"/>
    </row>
    <row r="59" spans="1:13" s="10" customFormat="1" ht="43.5" hidden="1" customHeight="1">
      <c r="A59" s="169" t="s">
        <v>6</v>
      </c>
      <c r="B59" s="174">
        <v>1894</v>
      </c>
      <c r="C59" s="175">
        <v>819</v>
      </c>
      <c r="D59" s="152">
        <f t="shared" si="10"/>
        <v>43.24181626187962</v>
      </c>
      <c r="E59" s="174">
        <v>0</v>
      </c>
      <c r="F59" s="176">
        <v>0</v>
      </c>
      <c r="G59" s="176"/>
      <c r="H59" s="152" t="str">
        <f t="shared" si="11"/>
        <v xml:space="preserve">0 </v>
      </c>
      <c r="I59" s="172">
        <f>B59+E59</f>
        <v>1894</v>
      </c>
      <c r="J59" s="172"/>
      <c r="K59" s="173">
        <f>C59+F59</f>
        <v>819</v>
      </c>
      <c r="L59" s="152">
        <f t="shared" si="12"/>
        <v>43.24181626187962</v>
      </c>
      <c r="M59" s="104"/>
    </row>
    <row r="60" spans="1:13" s="10" customFormat="1" ht="31.5" hidden="1" customHeight="1">
      <c r="A60" s="169" t="s">
        <v>75</v>
      </c>
      <c r="B60" s="174">
        <v>769</v>
      </c>
      <c r="C60" s="175">
        <v>0</v>
      </c>
      <c r="D60" s="152">
        <f t="shared" si="10"/>
        <v>0</v>
      </c>
      <c r="E60" s="174">
        <v>927</v>
      </c>
      <c r="F60" s="176">
        <v>0</v>
      </c>
      <c r="G60" s="176"/>
      <c r="H60" s="152">
        <f t="shared" si="11"/>
        <v>0</v>
      </c>
      <c r="I60" s="172">
        <f>B60+E60</f>
        <v>1696</v>
      </c>
      <c r="J60" s="172"/>
      <c r="K60" s="173">
        <f>C60+F60</f>
        <v>0</v>
      </c>
      <c r="L60" s="152">
        <f t="shared" si="12"/>
        <v>0</v>
      </c>
      <c r="M60" s="104"/>
    </row>
    <row r="61" spans="1:13" s="10" customFormat="1" ht="44.25" hidden="1" customHeight="1">
      <c r="A61" s="169" t="s">
        <v>57</v>
      </c>
      <c r="B61" s="174">
        <v>8031</v>
      </c>
      <c r="C61" s="175">
        <v>3424</v>
      </c>
      <c r="D61" s="152">
        <f t="shared" si="10"/>
        <v>42.634790188021412</v>
      </c>
      <c r="E61" s="174">
        <v>1368</v>
      </c>
      <c r="F61" s="176">
        <v>491</v>
      </c>
      <c r="G61" s="176"/>
      <c r="H61" s="152">
        <f t="shared" si="11"/>
        <v>35.891812865497073</v>
      </c>
      <c r="I61" s="172">
        <v>9300</v>
      </c>
      <c r="J61" s="172">
        <v>100</v>
      </c>
      <c r="K61" s="173">
        <f>C61+F61-J61</f>
        <v>3815</v>
      </c>
      <c r="L61" s="152">
        <f t="shared" si="12"/>
        <v>41.021505376344088</v>
      </c>
      <c r="M61" s="104"/>
    </row>
    <row r="62" spans="1:13" s="10" customFormat="1" ht="31.5" hidden="1" customHeight="1">
      <c r="A62" s="167" t="s">
        <v>47</v>
      </c>
      <c r="B62" s="168">
        <f>B63</f>
        <v>0</v>
      </c>
      <c r="C62" s="168">
        <f>C63</f>
        <v>0</v>
      </c>
      <c r="D62" s="152" t="str">
        <f t="shared" si="10"/>
        <v xml:space="preserve">0 </v>
      </c>
      <c r="E62" s="168">
        <f>E63</f>
        <v>1168</v>
      </c>
      <c r="F62" s="168">
        <f>F63</f>
        <v>442</v>
      </c>
      <c r="G62" s="168"/>
      <c r="H62" s="152">
        <f t="shared" si="11"/>
        <v>37.842465753424662</v>
      </c>
      <c r="I62" s="168">
        <f>I63</f>
        <v>1168</v>
      </c>
      <c r="J62" s="168">
        <f>J63</f>
        <v>0</v>
      </c>
      <c r="K62" s="168">
        <f>K63</f>
        <v>442</v>
      </c>
      <c r="L62" s="152">
        <f t="shared" si="12"/>
        <v>37.842465753424662</v>
      </c>
      <c r="M62" s="104"/>
    </row>
    <row r="63" spans="1:13" s="10" customFormat="1" ht="44.25" hidden="1" customHeight="1">
      <c r="A63" s="169" t="s">
        <v>26</v>
      </c>
      <c r="B63" s="174"/>
      <c r="C63" s="174">
        <v>0</v>
      </c>
      <c r="D63" s="152" t="str">
        <f t="shared" si="10"/>
        <v xml:space="preserve">0 </v>
      </c>
      <c r="E63" s="174">
        <v>1168</v>
      </c>
      <c r="F63" s="176">
        <v>442</v>
      </c>
      <c r="G63" s="176"/>
      <c r="H63" s="152">
        <f t="shared" si="11"/>
        <v>37.842465753424662</v>
      </c>
      <c r="I63" s="172">
        <v>1168</v>
      </c>
      <c r="J63" s="172"/>
      <c r="K63" s="155">
        <f>C63+F63-J63</f>
        <v>442</v>
      </c>
      <c r="L63" s="152">
        <f t="shared" si="12"/>
        <v>37.842465753424662</v>
      </c>
      <c r="M63" s="104"/>
    </row>
    <row r="64" spans="1:13" s="10" customFormat="1" ht="39" hidden="1" customHeight="1">
      <c r="A64" s="169" t="s">
        <v>41</v>
      </c>
      <c r="B64" s="174"/>
      <c r="C64" s="174"/>
      <c r="D64" s="152" t="str">
        <f t="shared" si="10"/>
        <v xml:space="preserve">0 </v>
      </c>
      <c r="E64" s="174"/>
      <c r="F64" s="172"/>
      <c r="G64" s="172"/>
      <c r="H64" s="152" t="str">
        <f t="shared" si="11"/>
        <v xml:space="preserve">0 </v>
      </c>
      <c r="I64" s="172">
        <f>B64+E64</f>
        <v>0</v>
      </c>
      <c r="J64" s="172"/>
      <c r="K64" s="172">
        <f>C64+F64</f>
        <v>0</v>
      </c>
      <c r="L64" s="152" t="str">
        <f t="shared" si="12"/>
        <v xml:space="preserve">0 </v>
      </c>
      <c r="M64" s="104"/>
    </row>
    <row r="65" spans="1:13" s="10" customFormat="1" ht="45.75" hidden="1" customHeight="1">
      <c r="A65" s="167" t="s">
        <v>107</v>
      </c>
      <c r="B65" s="168">
        <f>B66+B67+B68+B69</f>
        <v>10218</v>
      </c>
      <c r="C65" s="168">
        <f>C66+C67+C68+C69</f>
        <v>3184</v>
      </c>
      <c r="D65" s="152">
        <f t="shared" si="10"/>
        <v>31.160696809551769</v>
      </c>
      <c r="E65" s="168">
        <f>E66+E67+E69+E68</f>
        <v>12218</v>
      </c>
      <c r="F65" s="168">
        <f>F66+F69+F67+F68</f>
        <v>5436</v>
      </c>
      <c r="G65" s="168"/>
      <c r="H65" s="152">
        <f t="shared" si="11"/>
        <v>44.491733507939109</v>
      </c>
      <c r="I65" s="168">
        <f>I66+I67+I69+I68</f>
        <v>22064</v>
      </c>
      <c r="J65" s="168">
        <f>J66+J67+J69</f>
        <v>72</v>
      </c>
      <c r="K65" s="168">
        <f>K66+K67+K69+K68</f>
        <v>8548</v>
      </c>
      <c r="L65" s="152">
        <f t="shared" si="12"/>
        <v>38.741841914430744</v>
      </c>
      <c r="M65" s="104"/>
    </row>
    <row r="66" spans="1:13" s="10" customFormat="1" ht="23.25" hidden="1" customHeight="1">
      <c r="A66" s="169" t="s">
        <v>111</v>
      </c>
      <c r="B66" s="174">
        <v>1229</v>
      </c>
      <c r="C66" s="175">
        <v>625</v>
      </c>
      <c r="D66" s="152">
        <f t="shared" si="10"/>
        <v>50.854353132628148</v>
      </c>
      <c r="E66" s="174">
        <v>0</v>
      </c>
      <c r="F66" s="176">
        <v>0</v>
      </c>
      <c r="G66" s="176"/>
      <c r="H66" s="152" t="str">
        <f t="shared" si="11"/>
        <v xml:space="preserve">0 </v>
      </c>
      <c r="I66" s="172">
        <f>B66+E66</f>
        <v>1229</v>
      </c>
      <c r="J66" s="172"/>
      <c r="K66" s="176">
        <f>C66+F66</f>
        <v>625</v>
      </c>
      <c r="L66" s="152">
        <f t="shared" si="12"/>
        <v>50.854353132628148</v>
      </c>
      <c r="M66" s="104"/>
    </row>
    <row r="67" spans="1:13" s="10" customFormat="1" ht="87" hidden="1" customHeight="1">
      <c r="A67" s="169" t="s">
        <v>69</v>
      </c>
      <c r="B67" s="174"/>
      <c r="C67" s="175">
        <v>0</v>
      </c>
      <c r="D67" s="152" t="str">
        <f t="shared" si="10"/>
        <v xml:space="preserve">0 </v>
      </c>
      <c r="E67" s="174">
        <v>0</v>
      </c>
      <c r="F67" s="176">
        <v>0</v>
      </c>
      <c r="G67" s="176"/>
      <c r="H67" s="152" t="str">
        <f t="shared" si="11"/>
        <v xml:space="preserve">0 </v>
      </c>
      <c r="I67" s="172">
        <f>B67+E67</f>
        <v>0</v>
      </c>
      <c r="J67" s="172"/>
      <c r="K67" s="173">
        <f>C67+F67</f>
        <v>0</v>
      </c>
      <c r="L67" s="152" t="str">
        <f t="shared" si="12"/>
        <v xml:space="preserve">0 </v>
      </c>
      <c r="M67" s="104"/>
    </row>
    <row r="68" spans="1:13" s="10" customFormat="1" ht="72.599999999999994" hidden="1" customHeight="1">
      <c r="A68" s="169" t="s">
        <v>132</v>
      </c>
      <c r="B68" s="174">
        <v>5763</v>
      </c>
      <c r="C68" s="175">
        <v>2364</v>
      </c>
      <c r="D68" s="152">
        <f t="shared" si="10"/>
        <v>41.020301926080165</v>
      </c>
      <c r="E68" s="174">
        <v>7861</v>
      </c>
      <c r="F68" s="176">
        <v>5144</v>
      </c>
      <c r="G68" s="176"/>
      <c r="H68" s="152">
        <f t="shared" si="11"/>
        <v>65.436967306958408</v>
      </c>
      <c r="I68" s="172">
        <v>13624</v>
      </c>
      <c r="J68" s="172"/>
      <c r="K68" s="173">
        <f>C68+F68-J68</f>
        <v>7508</v>
      </c>
      <c r="L68" s="152">
        <f t="shared" si="12"/>
        <v>55.108631826189082</v>
      </c>
      <c r="M68" s="104"/>
    </row>
    <row r="69" spans="1:13" s="10" customFormat="1" ht="64.5" hidden="1" customHeight="1">
      <c r="A69" s="169" t="s">
        <v>91</v>
      </c>
      <c r="B69" s="174">
        <v>3226</v>
      </c>
      <c r="C69" s="175">
        <v>195</v>
      </c>
      <c r="D69" s="152">
        <f t="shared" si="10"/>
        <v>6.0446373217606943</v>
      </c>
      <c r="E69" s="174">
        <v>4357</v>
      </c>
      <c r="F69" s="176">
        <v>292</v>
      </c>
      <c r="G69" s="176"/>
      <c r="H69" s="152">
        <f t="shared" si="11"/>
        <v>6.701859077346799</v>
      </c>
      <c r="I69" s="172">
        <v>7211</v>
      </c>
      <c r="J69" s="172">
        <v>72</v>
      </c>
      <c r="K69" s="173">
        <f>C69+F69-J69</f>
        <v>415</v>
      </c>
      <c r="L69" s="152">
        <f t="shared" si="12"/>
        <v>5.7550963805297464</v>
      </c>
      <c r="M69" s="104"/>
    </row>
    <row r="70" spans="1:13" s="10" customFormat="1" ht="27.75" hidden="1" customHeight="1">
      <c r="A70" s="167" t="s">
        <v>48</v>
      </c>
      <c r="B70" s="168">
        <f>B71+B73+B75+B76+B77+B72+B74</f>
        <v>439480</v>
      </c>
      <c r="C70" s="168">
        <f>C71+C73+C75+C76+C77+C72+C74</f>
        <v>187244</v>
      </c>
      <c r="D70" s="152">
        <f t="shared" si="10"/>
        <v>42.605806862655868</v>
      </c>
      <c r="E70" s="168">
        <f>E71+E73+E75+E76+E77+E72+E74</f>
        <v>31771</v>
      </c>
      <c r="F70" s="168">
        <f>F71+F73+F75+F76+F77+F72+F74</f>
        <v>13367</v>
      </c>
      <c r="G70" s="168"/>
      <c r="H70" s="152">
        <f t="shared" si="11"/>
        <v>42.072959617261027</v>
      </c>
      <c r="I70" s="168">
        <f>I71+I73+I75+I76+I77+I72+I74</f>
        <v>458293</v>
      </c>
      <c r="J70" s="168">
        <f>J71+J73+J75+J76+J77+J72+J74</f>
        <v>7709</v>
      </c>
      <c r="K70" s="168">
        <f>K71+K73+K75+K76+K77+K72+K74</f>
        <v>192902</v>
      </c>
      <c r="L70" s="152">
        <f t="shared" si="12"/>
        <v>42.091413135264993</v>
      </c>
      <c r="M70" s="104"/>
    </row>
    <row r="71" spans="1:13" s="10" customFormat="1" ht="34.5" hidden="1" customHeight="1">
      <c r="A71" s="169" t="s">
        <v>76</v>
      </c>
      <c r="B71" s="174">
        <v>581</v>
      </c>
      <c r="C71" s="175">
        <v>198</v>
      </c>
      <c r="D71" s="152">
        <f t="shared" si="10"/>
        <v>34.079173838209982</v>
      </c>
      <c r="E71" s="174">
        <v>0</v>
      </c>
      <c r="F71" s="176">
        <v>0</v>
      </c>
      <c r="G71" s="176"/>
      <c r="H71" s="152" t="str">
        <f t="shared" si="11"/>
        <v xml:space="preserve">0 </v>
      </c>
      <c r="I71" s="172">
        <v>581</v>
      </c>
      <c r="J71" s="172"/>
      <c r="K71" s="176">
        <f>C71+F71</f>
        <v>198</v>
      </c>
      <c r="L71" s="152">
        <f t="shared" si="12"/>
        <v>34.079173838209982</v>
      </c>
      <c r="M71" s="104"/>
    </row>
    <row r="72" spans="1:13" s="10" customFormat="1" ht="41.25" hidden="1" customHeight="1">
      <c r="A72" s="169" t="s">
        <v>28</v>
      </c>
      <c r="B72" s="174">
        <v>9450</v>
      </c>
      <c r="C72" s="175">
        <v>3670</v>
      </c>
      <c r="D72" s="152">
        <f t="shared" si="10"/>
        <v>38.835978835978835</v>
      </c>
      <c r="E72" s="174">
        <v>405</v>
      </c>
      <c r="F72" s="176">
        <v>0</v>
      </c>
      <c r="G72" s="176"/>
      <c r="H72" s="152">
        <f t="shared" si="11"/>
        <v>0</v>
      </c>
      <c r="I72" s="172">
        <v>9450</v>
      </c>
      <c r="J72" s="172"/>
      <c r="K72" s="176">
        <f>C72+F72</f>
        <v>3670</v>
      </c>
      <c r="L72" s="152">
        <f t="shared" si="12"/>
        <v>38.835978835978835</v>
      </c>
      <c r="M72" s="104"/>
    </row>
    <row r="73" spans="1:13" s="10" customFormat="1" ht="39" hidden="1" customHeight="1">
      <c r="A73" s="169" t="s">
        <v>70</v>
      </c>
      <c r="B73" s="174">
        <v>0</v>
      </c>
      <c r="C73" s="175">
        <v>0</v>
      </c>
      <c r="D73" s="152" t="str">
        <f t="shared" si="10"/>
        <v xml:space="preserve">0 </v>
      </c>
      <c r="E73" s="174">
        <v>0</v>
      </c>
      <c r="F73" s="176">
        <v>0</v>
      </c>
      <c r="G73" s="176"/>
      <c r="H73" s="152" t="str">
        <f t="shared" si="11"/>
        <v xml:space="preserve">0 </v>
      </c>
      <c r="I73" s="172">
        <f>B73+E73</f>
        <v>0</v>
      </c>
      <c r="J73" s="172"/>
      <c r="K73" s="176">
        <f>C73+F73</f>
        <v>0</v>
      </c>
      <c r="L73" s="152" t="str">
        <f t="shared" si="12"/>
        <v xml:space="preserve">0 </v>
      </c>
      <c r="M73" s="104"/>
    </row>
    <row r="74" spans="1:13" s="10" customFormat="1" ht="39" hidden="1" customHeight="1">
      <c r="A74" s="169" t="s">
        <v>83</v>
      </c>
      <c r="B74" s="174">
        <v>0</v>
      </c>
      <c r="C74" s="175">
        <v>0</v>
      </c>
      <c r="D74" s="152" t="str">
        <f t="shared" si="10"/>
        <v xml:space="preserve">0 </v>
      </c>
      <c r="E74" s="174">
        <v>0</v>
      </c>
      <c r="F74" s="176">
        <v>0</v>
      </c>
      <c r="G74" s="176"/>
      <c r="H74" s="152" t="str">
        <f t="shared" si="11"/>
        <v xml:space="preserve">0 </v>
      </c>
      <c r="I74" s="172">
        <f>B74+E74</f>
        <v>0</v>
      </c>
      <c r="J74" s="172"/>
      <c r="K74" s="176">
        <f>C74+F74</f>
        <v>0</v>
      </c>
      <c r="L74" s="152" t="str">
        <f t="shared" si="12"/>
        <v xml:space="preserve">0 </v>
      </c>
      <c r="M74" s="104"/>
    </row>
    <row r="75" spans="1:13" s="10" customFormat="1" ht="26.25" hidden="1" customHeight="1">
      <c r="A75" s="169" t="s">
        <v>27</v>
      </c>
      <c r="B75" s="174">
        <v>9704</v>
      </c>
      <c r="C75" s="175">
        <v>5595</v>
      </c>
      <c r="D75" s="152">
        <f t="shared" si="10"/>
        <v>57.656636438582034</v>
      </c>
      <c r="E75" s="174">
        <v>0</v>
      </c>
      <c r="F75" s="176">
        <v>0</v>
      </c>
      <c r="G75" s="176"/>
      <c r="H75" s="152" t="str">
        <f t="shared" si="11"/>
        <v xml:space="preserve">0 </v>
      </c>
      <c r="I75" s="172">
        <v>9704</v>
      </c>
      <c r="J75" s="172"/>
      <c r="K75" s="176">
        <f>C75+F75</f>
        <v>5595</v>
      </c>
      <c r="L75" s="152">
        <f t="shared" si="12"/>
        <v>57.656636438582034</v>
      </c>
      <c r="M75" s="104"/>
    </row>
    <row r="76" spans="1:13" s="10" customFormat="1" ht="24.75" hidden="1" customHeight="1">
      <c r="A76" s="169" t="s">
        <v>45</v>
      </c>
      <c r="B76" s="174">
        <v>357760</v>
      </c>
      <c r="C76" s="175">
        <v>151936</v>
      </c>
      <c r="D76" s="152">
        <f t="shared" si="10"/>
        <v>42.46869409660107</v>
      </c>
      <c r="E76" s="174">
        <v>15883</v>
      </c>
      <c r="F76" s="176">
        <v>6968</v>
      </c>
      <c r="G76" s="176"/>
      <c r="H76" s="152">
        <f t="shared" si="11"/>
        <v>43.870805263489267</v>
      </c>
      <c r="I76" s="172">
        <v>361090</v>
      </c>
      <c r="J76" s="172">
        <v>7709</v>
      </c>
      <c r="K76" s="176">
        <f>C76+F76-J76</f>
        <v>151195</v>
      </c>
      <c r="L76" s="152">
        <f t="shared" si="12"/>
        <v>41.871832507131188</v>
      </c>
      <c r="M76" s="104"/>
    </row>
    <row r="77" spans="1:13" s="10" customFormat="1" ht="42.75" hidden="1" customHeight="1">
      <c r="A77" s="169" t="s">
        <v>34</v>
      </c>
      <c r="B77" s="174">
        <v>61985</v>
      </c>
      <c r="C77" s="175">
        <v>25845</v>
      </c>
      <c r="D77" s="152">
        <f t="shared" si="10"/>
        <v>41.695571509236103</v>
      </c>
      <c r="E77" s="174">
        <v>15483</v>
      </c>
      <c r="F77" s="176">
        <v>6399</v>
      </c>
      <c r="G77" s="176"/>
      <c r="H77" s="152">
        <f t="shared" si="11"/>
        <v>41.329199767486926</v>
      </c>
      <c r="I77" s="172">
        <v>77468</v>
      </c>
      <c r="J77" s="172"/>
      <c r="K77" s="176">
        <f>C77+F77</f>
        <v>32244</v>
      </c>
      <c r="L77" s="152">
        <f t="shared" si="12"/>
        <v>41.622347291784997</v>
      </c>
      <c r="M77" s="104"/>
    </row>
    <row r="78" spans="1:13" s="10" customFormat="1" ht="42.75" hidden="1" customHeight="1">
      <c r="A78" s="167" t="s">
        <v>105</v>
      </c>
      <c r="B78" s="168">
        <f>B79+B80+B82+B83+B81</f>
        <v>90520</v>
      </c>
      <c r="C78" s="168">
        <f>C79+C80+C82+C83+C81</f>
        <v>45785</v>
      </c>
      <c r="D78" s="152">
        <f t="shared" si="10"/>
        <v>50.579982324348208</v>
      </c>
      <c r="E78" s="168">
        <f>E79+E80+E82+E83+E81</f>
        <v>86397</v>
      </c>
      <c r="F78" s="168">
        <f>F79+F80+F82+F83</f>
        <v>42725</v>
      </c>
      <c r="G78" s="168"/>
      <c r="H78" s="152">
        <f t="shared" si="11"/>
        <v>49.451948563028807</v>
      </c>
      <c r="I78" s="168">
        <f>I79+I80+I82+I83+I81</f>
        <v>114900</v>
      </c>
      <c r="J78" s="168">
        <f>J79+J80+J82+J83+J81</f>
        <v>32038</v>
      </c>
      <c r="K78" s="168">
        <f>K79+K80+K82+K83+K81</f>
        <v>56472</v>
      </c>
      <c r="L78" s="152">
        <f t="shared" si="12"/>
        <v>49.148825065274146</v>
      </c>
      <c r="M78" s="104"/>
    </row>
    <row r="79" spans="1:13" s="10" customFormat="1" ht="30" hidden="1" customHeight="1">
      <c r="A79" s="169" t="s">
        <v>80</v>
      </c>
      <c r="B79" s="174">
        <v>290</v>
      </c>
      <c r="C79" s="175">
        <v>136</v>
      </c>
      <c r="D79" s="152">
        <f t="shared" si="10"/>
        <v>46.896551724137929</v>
      </c>
      <c r="E79" s="174">
        <v>0</v>
      </c>
      <c r="F79" s="176">
        <v>0</v>
      </c>
      <c r="G79" s="176"/>
      <c r="H79" s="152" t="str">
        <f t="shared" si="11"/>
        <v xml:space="preserve">0 </v>
      </c>
      <c r="I79" s="172">
        <v>290</v>
      </c>
      <c r="J79" s="172"/>
      <c r="K79" s="173">
        <f>C79+F79</f>
        <v>136</v>
      </c>
      <c r="L79" s="152">
        <f t="shared" si="12"/>
        <v>46.896551724137929</v>
      </c>
      <c r="M79" s="104"/>
    </row>
    <row r="80" spans="1:13" s="10" customFormat="1" ht="39" hidden="1" customHeight="1">
      <c r="A80" s="169" t="s">
        <v>30</v>
      </c>
      <c r="B80" s="174"/>
      <c r="C80" s="175"/>
      <c r="D80" s="152" t="str">
        <f t="shared" si="10"/>
        <v xml:space="preserve">0 </v>
      </c>
      <c r="E80" s="174">
        <v>0</v>
      </c>
      <c r="F80" s="176">
        <v>0</v>
      </c>
      <c r="G80" s="176"/>
      <c r="H80" s="152" t="str">
        <f t="shared" si="11"/>
        <v xml:space="preserve">0 </v>
      </c>
      <c r="I80" s="172">
        <f>B80+E80</f>
        <v>0</v>
      </c>
      <c r="J80" s="172"/>
      <c r="K80" s="173">
        <f>C80+F80</f>
        <v>0</v>
      </c>
      <c r="L80" s="152" t="str">
        <f t="shared" si="12"/>
        <v xml:space="preserve">0 </v>
      </c>
      <c r="M80" s="104"/>
    </row>
    <row r="81" spans="1:13" s="10" customFormat="1" ht="29.25" hidden="1" customHeight="1">
      <c r="A81" s="169" t="s">
        <v>30</v>
      </c>
      <c r="B81" s="174">
        <v>75</v>
      </c>
      <c r="C81" s="175">
        <v>75</v>
      </c>
      <c r="D81" s="152">
        <f t="shared" si="10"/>
        <v>100</v>
      </c>
      <c r="E81" s="174">
        <v>0</v>
      </c>
      <c r="F81" s="176">
        <v>0</v>
      </c>
      <c r="G81" s="176"/>
      <c r="H81" s="152" t="str">
        <f t="shared" si="11"/>
        <v xml:space="preserve">0 </v>
      </c>
      <c r="I81" s="172">
        <v>75</v>
      </c>
      <c r="J81" s="172"/>
      <c r="K81" s="173">
        <f>C81+F81</f>
        <v>75</v>
      </c>
      <c r="L81" s="152">
        <f t="shared" si="12"/>
        <v>100</v>
      </c>
      <c r="M81" s="104"/>
    </row>
    <row r="82" spans="1:13" s="10" customFormat="1" ht="27" hidden="1" customHeight="1">
      <c r="A82" s="169" t="s">
        <v>71</v>
      </c>
      <c r="B82" s="174">
        <v>90155</v>
      </c>
      <c r="C82" s="175">
        <v>45574</v>
      </c>
      <c r="D82" s="152">
        <f t="shared" si="10"/>
        <v>50.550718207531474</v>
      </c>
      <c r="E82" s="174">
        <v>86397</v>
      </c>
      <c r="F82" s="176">
        <v>42725</v>
      </c>
      <c r="G82" s="176"/>
      <c r="H82" s="152">
        <f t="shared" si="11"/>
        <v>49.451948563028807</v>
      </c>
      <c r="I82" s="172">
        <v>114535</v>
      </c>
      <c r="J82" s="172">
        <v>32038</v>
      </c>
      <c r="K82" s="173">
        <f>C82+F82-J82</f>
        <v>56261</v>
      </c>
      <c r="L82" s="152">
        <f t="shared" si="12"/>
        <v>49.121229318548913</v>
      </c>
      <c r="M82" s="104"/>
    </row>
    <row r="83" spans="1:13" s="10" customFormat="1" ht="39" hidden="1" customHeight="1">
      <c r="A83" s="169" t="s">
        <v>72</v>
      </c>
      <c r="B83" s="174">
        <v>0</v>
      </c>
      <c r="C83" s="174">
        <v>0</v>
      </c>
      <c r="D83" s="152" t="str">
        <f t="shared" si="10"/>
        <v xml:space="preserve">0 </v>
      </c>
      <c r="E83" s="174">
        <v>0</v>
      </c>
      <c r="F83" s="172">
        <v>0</v>
      </c>
      <c r="G83" s="172"/>
      <c r="H83" s="152" t="str">
        <f t="shared" si="11"/>
        <v xml:space="preserve">0 </v>
      </c>
      <c r="I83" s="172">
        <f>B83+E83</f>
        <v>0</v>
      </c>
      <c r="J83" s="172"/>
      <c r="K83" s="172">
        <f>C83+F83</f>
        <v>0</v>
      </c>
      <c r="L83" s="152" t="str">
        <f t="shared" si="12"/>
        <v xml:space="preserve">0 </v>
      </c>
      <c r="M83" s="104"/>
    </row>
    <row r="84" spans="1:13" s="10" customFormat="1" ht="25.5" hidden="1" customHeight="1">
      <c r="A84" s="167" t="s">
        <v>106</v>
      </c>
      <c r="B84" s="168">
        <f>B86+B85</f>
        <v>263</v>
      </c>
      <c r="C84" s="168">
        <f>C86</f>
        <v>0</v>
      </c>
      <c r="D84" s="152">
        <f t="shared" si="10"/>
        <v>0</v>
      </c>
      <c r="E84" s="168">
        <f>E86</f>
        <v>0</v>
      </c>
      <c r="F84" s="168">
        <f>F86</f>
        <v>0</v>
      </c>
      <c r="G84" s="168"/>
      <c r="H84" s="152" t="str">
        <f t="shared" si="11"/>
        <v xml:space="preserve">0 </v>
      </c>
      <c r="I84" s="168">
        <f>I86+I85</f>
        <v>263</v>
      </c>
      <c r="J84" s="168">
        <f>J86</f>
        <v>0</v>
      </c>
      <c r="K84" s="168">
        <f>K86</f>
        <v>0</v>
      </c>
      <c r="L84" s="152">
        <f t="shared" si="12"/>
        <v>0</v>
      </c>
      <c r="M84" s="104"/>
    </row>
    <row r="85" spans="1:13" s="10" customFormat="1" ht="24" hidden="1" customHeight="1">
      <c r="A85" s="169" t="s">
        <v>93</v>
      </c>
      <c r="B85" s="170"/>
      <c r="C85" s="168">
        <v>0</v>
      </c>
      <c r="D85" s="152">
        <v>0</v>
      </c>
      <c r="E85" s="168">
        <v>0</v>
      </c>
      <c r="F85" s="168">
        <v>0</v>
      </c>
      <c r="G85" s="168"/>
      <c r="H85" s="152">
        <v>0</v>
      </c>
      <c r="I85" s="168"/>
      <c r="J85" s="168"/>
      <c r="K85" s="168">
        <v>0</v>
      </c>
      <c r="L85" s="152"/>
      <c r="M85" s="104"/>
    </row>
    <row r="86" spans="1:13" s="10" customFormat="1" ht="42" hidden="1" customHeight="1">
      <c r="A86" s="169" t="s">
        <v>112</v>
      </c>
      <c r="B86" s="174">
        <v>263</v>
      </c>
      <c r="C86" s="174">
        <v>0</v>
      </c>
      <c r="D86" s="152">
        <f t="shared" ref="D86:D131" si="13">IF(B86=0,  "0 ", C86/B86*100)</f>
        <v>0</v>
      </c>
      <c r="E86" s="174">
        <v>0</v>
      </c>
      <c r="F86" s="172">
        <v>0</v>
      </c>
      <c r="G86" s="172"/>
      <c r="H86" s="152" t="str">
        <f t="shared" ref="H86:H124" si="14">IF(E86=0,  "0 ", F86/E86*100)</f>
        <v xml:space="preserve">0 </v>
      </c>
      <c r="I86" s="172">
        <f>B86+E86</f>
        <v>263</v>
      </c>
      <c r="J86" s="172"/>
      <c r="K86" s="155">
        <f>C86+F86</f>
        <v>0</v>
      </c>
      <c r="L86" s="152">
        <f t="shared" ref="L86:L131" si="15">IF(I86=0,  "0 ", K86/I86*100)</f>
        <v>0</v>
      </c>
      <c r="M86" s="104"/>
    </row>
    <row r="87" spans="1:13" s="10" customFormat="1" ht="24.75" hidden="1" customHeight="1">
      <c r="A87" s="167" t="s">
        <v>49</v>
      </c>
      <c r="B87" s="177">
        <f>B88+B89+B92+B94+B95+B91</f>
        <v>640058</v>
      </c>
      <c r="C87" s="177">
        <f>C88+C89+C92+C94+C95+C91</f>
        <v>349375</v>
      </c>
      <c r="D87" s="152">
        <f t="shared" si="13"/>
        <v>54.58489699370994</v>
      </c>
      <c r="E87" s="168">
        <f>E88+E89+E92+E94+E95</f>
        <v>285</v>
      </c>
      <c r="F87" s="168">
        <f>F88+F89+F92+F94+F95</f>
        <v>24</v>
      </c>
      <c r="G87" s="168"/>
      <c r="H87" s="152">
        <f t="shared" si="14"/>
        <v>8.4210526315789469</v>
      </c>
      <c r="I87" s="168">
        <f>I88+I89+I92+I94+I95+I91</f>
        <v>640343</v>
      </c>
      <c r="J87" s="168">
        <f>J88+J89+J92+J94+J95+J91</f>
        <v>0</v>
      </c>
      <c r="K87" s="168">
        <f>K88+K89+K92+K94+K95+K91</f>
        <v>349399</v>
      </c>
      <c r="L87" s="152">
        <f t="shared" si="15"/>
        <v>54.564350668313701</v>
      </c>
      <c r="M87" s="104"/>
    </row>
    <row r="88" spans="1:13" s="10" customFormat="1" ht="24.75" hidden="1" customHeight="1">
      <c r="A88" s="169" t="s">
        <v>9</v>
      </c>
      <c r="B88" s="174">
        <v>181183</v>
      </c>
      <c r="C88" s="175">
        <v>87743</v>
      </c>
      <c r="D88" s="152">
        <f t="shared" si="13"/>
        <v>48.427832633304455</v>
      </c>
      <c r="E88" s="174">
        <v>0</v>
      </c>
      <c r="F88" s="176">
        <v>0</v>
      </c>
      <c r="G88" s="176"/>
      <c r="H88" s="152" t="str">
        <f t="shared" si="14"/>
        <v xml:space="preserve">0 </v>
      </c>
      <c r="I88" s="174">
        <v>181183</v>
      </c>
      <c r="J88" s="172"/>
      <c r="K88" s="173">
        <f>C88+F88</f>
        <v>87743</v>
      </c>
      <c r="L88" s="152">
        <f t="shared" si="15"/>
        <v>48.427832633304455</v>
      </c>
      <c r="M88" s="104"/>
    </row>
    <row r="89" spans="1:13" s="10" customFormat="1" ht="32.450000000000003" hidden="1" customHeight="1">
      <c r="A89" s="169" t="s">
        <v>10</v>
      </c>
      <c r="B89" s="174">
        <v>388503</v>
      </c>
      <c r="C89" s="175">
        <v>232518</v>
      </c>
      <c r="D89" s="152">
        <f t="shared" si="13"/>
        <v>59.849730890108951</v>
      </c>
      <c r="E89" s="174">
        <v>0</v>
      </c>
      <c r="F89" s="176">
        <v>0</v>
      </c>
      <c r="G89" s="176"/>
      <c r="H89" s="152" t="str">
        <f t="shared" si="14"/>
        <v xml:space="preserve">0 </v>
      </c>
      <c r="I89" s="174">
        <v>388503</v>
      </c>
      <c r="J89" s="172"/>
      <c r="K89" s="173">
        <f>C89+F89</f>
        <v>232518</v>
      </c>
      <c r="L89" s="152">
        <f t="shared" si="15"/>
        <v>59.849730890108951</v>
      </c>
      <c r="M89" s="104"/>
    </row>
    <row r="90" spans="1:13" s="10" customFormat="1" ht="32.450000000000003" hidden="1" customHeight="1">
      <c r="A90" s="169" t="s">
        <v>21</v>
      </c>
      <c r="B90" s="174"/>
      <c r="C90" s="175"/>
      <c r="D90" s="152" t="str">
        <f t="shared" si="13"/>
        <v xml:space="preserve">0 </v>
      </c>
      <c r="E90" s="174"/>
      <c r="F90" s="176"/>
      <c r="G90" s="176"/>
      <c r="H90" s="152" t="str">
        <f t="shared" si="14"/>
        <v xml:space="preserve">0 </v>
      </c>
      <c r="I90" s="174">
        <f>B90+E90</f>
        <v>0</v>
      </c>
      <c r="J90" s="172"/>
      <c r="K90" s="173">
        <f>C90+F90</f>
        <v>0</v>
      </c>
      <c r="L90" s="152" t="str">
        <f t="shared" si="15"/>
        <v xml:space="preserve">0 </v>
      </c>
      <c r="M90" s="104"/>
    </row>
    <row r="91" spans="1:13" s="10" customFormat="1" ht="32.450000000000003" hidden="1" customHeight="1">
      <c r="A91" s="169" t="s">
        <v>113</v>
      </c>
      <c r="B91" s="174">
        <v>37010</v>
      </c>
      <c r="C91" s="175">
        <v>15765</v>
      </c>
      <c r="D91" s="152">
        <f t="shared" si="13"/>
        <v>42.596595514725749</v>
      </c>
      <c r="E91" s="174">
        <v>0</v>
      </c>
      <c r="F91" s="176">
        <v>0</v>
      </c>
      <c r="G91" s="176"/>
      <c r="H91" s="152" t="str">
        <f t="shared" si="14"/>
        <v xml:space="preserve">0 </v>
      </c>
      <c r="I91" s="174">
        <v>37010</v>
      </c>
      <c r="J91" s="172"/>
      <c r="K91" s="173">
        <f>C91+F91</f>
        <v>15765</v>
      </c>
      <c r="L91" s="152">
        <f t="shared" si="15"/>
        <v>42.596595514725749</v>
      </c>
      <c r="M91" s="104"/>
    </row>
    <row r="92" spans="1:13" s="10" customFormat="1" ht="60.75" hidden="1" customHeight="1">
      <c r="A92" s="169" t="s">
        <v>96</v>
      </c>
      <c r="B92" s="174">
        <v>946</v>
      </c>
      <c r="C92" s="175">
        <v>109</v>
      </c>
      <c r="D92" s="152">
        <f t="shared" si="13"/>
        <v>11.522198731501057</v>
      </c>
      <c r="E92" s="174">
        <v>144</v>
      </c>
      <c r="F92" s="176">
        <v>4</v>
      </c>
      <c r="G92" s="176"/>
      <c r="H92" s="152">
        <f t="shared" si="14"/>
        <v>2.7777777777777777</v>
      </c>
      <c r="I92" s="174">
        <v>1090</v>
      </c>
      <c r="J92" s="172"/>
      <c r="K92" s="173">
        <f>C92+F92-J92</f>
        <v>113</v>
      </c>
      <c r="L92" s="152">
        <f t="shared" si="15"/>
        <v>10.366972477064222</v>
      </c>
      <c r="M92" s="104"/>
    </row>
    <row r="93" spans="1:13" s="10" customFormat="1" ht="6" hidden="1" customHeight="1">
      <c r="A93" s="169" t="s">
        <v>39</v>
      </c>
      <c r="B93" s="174">
        <v>0</v>
      </c>
      <c r="C93" s="175"/>
      <c r="D93" s="152" t="str">
        <f t="shared" si="13"/>
        <v xml:space="preserve">0 </v>
      </c>
      <c r="E93" s="174"/>
      <c r="F93" s="176"/>
      <c r="G93" s="176"/>
      <c r="H93" s="152" t="str">
        <f t="shared" si="14"/>
        <v xml:space="preserve">0 </v>
      </c>
      <c r="I93" s="174">
        <f>B93+E93</f>
        <v>0</v>
      </c>
      <c r="J93" s="172"/>
      <c r="K93" s="173">
        <f>C93+F93</f>
        <v>0</v>
      </c>
      <c r="L93" s="152" t="str">
        <f t="shared" si="15"/>
        <v xml:space="preserve">0 </v>
      </c>
      <c r="M93" s="104"/>
    </row>
    <row r="94" spans="1:13" s="10" customFormat="1" ht="45" hidden="1" customHeight="1">
      <c r="A94" s="169" t="s">
        <v>20</v>
      </c>
      <c r="B94" s="174">
        <v>2188</v>
      </c>
      <c r="C94" s="175">
        <v>244</v>
      </c>
      <c r="D94" s="152">
        <f t="shared" si="13"/>
        <v>11.151736745886655</v>
      </c>
      <c r="E94" s="174">
        <v>141</v>
      </c>
      <c r="F94" s="176">
        <v>20</v>
      </c>
      <c r="G94" s="176"/>
      <c r="H94" s="152">
        <f t="shared" si="14"/>
        <v>14.184397163120568</v>
      </c>
      <c r="I94" s="174">
        <v>2329</v>
      </c>
      <c r="J94" s="172"/>
      <c r="K94" s="173">
        <f>C94+F94-J94</f>
        <v>264</v>
      </c>
      <c r="L94" s="152">
        <f t="shared" si="15"/>
        <v>11.335337054529841</v>
      </c>
      <c r="M94" s="104"/>
    </row>
    <row r="95" spans="1:13" s="10" customFormat="1" ht="42" hidden="1" customHeight="1">
      <c r="A95" s="169" t="s">
        <v>29</v>
      </c>
      <c r="B95" s="174">
        <v>30228</v>
      </c>
      <c r="C95" s="175">
        <v>12996</v>
      </c>
      <c r="D95" s="152">
        <f t="shared" si="13"/>
        <v>42.993251290194522</v>
      </c>
      <c r="E95" s="174">
        <v>0</v>
      </c>
      <c r="F95" s="176">
        <v>0</v>
      </c>
      <c r="G95" s="176"/>
      <c r="H95" s="152" t="str">
        <f t="shared" si="14"/>
        <v xml:space="preserve">0 </v>
      </c>
      <c r="I95" s="174">
        <v>30228</v>
      </c>
      <c r="J95" s="172"/>
      <c r="K95" s="173">
        <f>C95+F95</f>
        <v>12996</v>
      </c>
      <c r="L95" s="152">
        <f t="shared" si="15"/>
        <v>42.993251290194522</v>
      </c>
      <c r="M95" s="104"/>
    </row>
    <row r="96" spans="1:13" s="10" customFormat="1" ht="42" hidden="1" customHeight="1">
      <c r="A96" s="167" t="s">
        <v>97</v>
      </c>
      <c r="B96" s="168">
        <f>B97+B98+B99</f>
        <v>122825</v>
      </c>
      <c r="C96" s="168">
        <f>C97+C98+C99</f>
        <v>53986</v>
      </c>
      <c r="D96" s="152">
        <f t="shared" si="13"/>
        <v>43.953592509668226</v>
      </c>
      <c r="E96" s="168">
        <f>E97+E98+E99</f>
        <v>0</v>
      </c>
      <c r="F96" s="168">
        <f>F97+F98+F99</f>
        <v>0</v>
      </c>
      <c r="G96" s="168"/>
      <c r="H96" s="152" t="str">
        <f t="shared" si="14"/>
        <v xml:space="preserve">0 </v>
      </c>
      <c r="I96" s="168">
        <f>I97+I98+I99</f>
        <v>122825</v>
      </c>
      <c r="J96" s="168">
        <f>J97+J98+J99</f>
        <v>0</v>
      </c>
      <c r="K96" s="168">
        <f>K97+K98+K99</f>
        <v>53986</v>
      </c>
      <c r="L96" s="152">
        <f t="shared" si="15"/>
        <v>43.953592509668226</v>
      </c>
      <c r="M96" s="104"/>
    </row>
    <row r="97" spans="1:15" s="10" customFormat="1" ht="24.75" hidden="1" customHeight="1">
      <c r="A97" s="169" t="s">
        <v>11</v>
      </c>
      <c r="B97" s="174">
        <v>92579</v>
      </c>
      <c r="C97" s="175">
        <v>41598</v>
      </c>
      <c r="D97" s="152">
        <f t="shared" si="13"/>
        <v>44.932436081616785</v>
      </c>
      <c r="E97" s="174">
        <v>0</v>
      </c>
      <c r="F97" s="176">
        <v>0</v>
      </c>
      <c r="G97" s="176"/>
      <c r="H97" s="152" t="str">
        <f t="shared" si="14"/>
        <v xml:space="preserve">0 </v>
      </c>
      <c r="I97" s="172">
        <v>92579</v>
      </c>
      <c r="J97" s="172"/>
      <c r="K97" s="173">
        <f>C97+F97-J97</f>
        <v>41598</v>
      </c>
      <c r="L97" s="152">
        <f t="shared" si="15"/>
        <v>44.932436081616785</v>
      </c>
      <c r="M97" s="104"/>
    </row>
    <row r="98" spans="1:15" s="10" customFormat="1" ht="39" hidden="1" customHeight="1">
      <c r="A98" s="169" t="s">
        <v>12</v>
      </c>
      <c r="B98" s="174"/>
      <c r="C98" s="175">
        <v>0</v>
      </c>
      <c r="D98" s="152" t="str">
        <f t="shared" si="13"/>
        <v xml:space="preserve">0 </v>
      </c>
      <c r="E98" s="174">
        <v>0</v>
      </c>
      <c r="F98" s="176">
        <v>0</v>
      </c>
      <c r="G98" s="176"/>
      <c r="H98" s="152" t="str">
        <f t="shared" si="14"/>
        <v xml:space="preserve">0 </v>
      </c>
      <c r="I98" s="172">
        <f>B98+E98</f>
        <v>0</v>
      </c>
      <c r="J98" s="172"/>
      <c r="K98" s="173">
        <f>C98+F98</f>
        <v>0</v>
      </c>
      <c r="L98" s="152" t="str">
        <f t="shared" si="15"/>
        <v xml:space="preserve">0 </v>
      </c>
      <c r="M98" s="104"/>
    </row>
    <row r="99" spans="1:15" s="10" customFormat="1" ht="52.5" hidden="1" customHeight="1">
      <c r="A99" s="169" t="s">
        <v>73</v>
      </c>
      <c r="B99" s="174">
        <v>30246</v>
      </c>
      <c r="C99" s="175">
        <v>12388</v>
      </c>
      <c r="D99" s="152">
        <f t="shared" si="13"/>
        <v>40.957481981088407</v>
      </c>
      <c r="E99" s="174">
        <v>0</v>
      </c>
      <c r="F99" s="176">
        <v>0</v>
      </c>
      <c r="G99" s="176"/>
      <c r="H99" s="152" t="str">
        <f t="shared" si="14"/>
        <v xml:space="preserve">0 </v>
      </c>
      <c r="I99" s="172">
        <v>30246</v>
      </c>
      <c r="J99" s="172"/>
      <c r="K99" s="173">
        <f>C99+F99</f>
        <v>12388</v>
      </c>
      <c r="L99" s="152">
        <f t="shared" si="15"/>
        <v>40.957481981088407</v>
      </c>
      <c r="M99" s="104"/>
    </row>
    <row r="100" spans="1:15" s="10" customFormat="1" ht="25.5" hidden="1" customHeight="1">
      <c r="A100" s="167" t="s">
        <v>84</v>
      </c>
      <c r="B100" s="168">
        <f>B101+B102+B103+B104</f>
        <v>0</v>
      </c>
      <c r="C100" s="178">
        <f>C101+C102+C103+C104</f>
        <v>0</v>
      </c>
      <c r="D100" s="152" t="str">
        <f t="shared" si="13"/>
        <v xml:space="preserve">0 </v>
      </c>
      <c r="E100" s="168">
        <f>E101+E102+E103+E104</f>
        <v>0</v>
      </c>
      <c r="F100" s="168">
        <f>F101+F102+F103+F104</f>
        <v>0</v>
      </c>
      <c r="G100" s="168"/>
      <c r="H100" s="152" t="str">
        <f t="shared" si="14"/>
        <v xml:space="preserve">0 </v>
      </c>
      <c r="I100" s="168">
        <f>I101+I102+I103+I104</f>
        <v>0</v>
      </c>
      <c r="J100" s="168"/>
      <c r="K100" s="168">
        <f>K101+K102+K103+K104</f>
        <v>0</v>
      </c>
      <c r="L100" s="152" t="str">
        <f t="shared" si="15"/>
        <v xml:space="preserve">0 </v>
      </c>
      <c r="M100" s="104"/>
    </row>
    <row r="101" spans="1:15" s="10" customFormat="1" ht="28.5" hidden="1" customHeight="1">
      <c r="A101" s="169" t="s">
        <v>7</v>
      </c>
      <c r="B101" s="174"/>
      <c r="C101" s="175">
        <v>0</v>
      </c>
      <c r="D101" s="152" t="str">
        <f t="shared" si="13"/>
        <v xml:space="preserve">0 </v>
      </c>
      <c r="E101" s="174">
        <v>0</v>
      </c>
      <c r="F101" s="172">
        <v>0</v>
      </c>
      <c r="G101" s="172"/>
      <c r="H101" s="152" t="str">
        <f t="shared" si="14"/>
        <v xml:space="preserve">0 </v>
      </c>
      <c r="I101" s="172">
        <f>B101+E101</f>
        <v>0</v>
      </c>
      <c r="J101" s="172"/>
      <c r="K101" s="172">
        <f>C101+F101</f>
        <v>0</v>
      </c>
      <c r="L101" s="152" t="str">
        <f t="shared" si="15"/>
        <v xml:space="preserve">0 </v>
      </c>
      <c r="M101" s="104"/>
    </row>
    <row r="102" spans="1:15" s="10" customFormat="1" ht="36" hidden="1" customHeight="1">
      <c r="A102" s="169" t="s">
        <v>25</v>
      </c>
      <c r="B102" s="174">
        <v>0</v>
      </c>
      <c r="C102" s="175">
        <v>0</v>
      </c>
      <c r="D102" s="152" t="str">
        <f t="shared" si="13"/>
        <v xml:space="preserve">0 </v>
      </c>
      <c r="E102" s="174">
        <v>0</v>
      </c>
      <c r="F102" s="172">
        <v>0</v>
      </c>
      <c r="G102" s="172"/>
      <c r="H102" s="152" t="str">
        <f t="shared" si="14"/>
        <v xml:space="preserve">0 </v>
      </c>
      <c r="I102" s="172">
        <f>B102+E102</f>
        <v>0</v>
      </c>
      <c r="J102" s="172"/>
      <c r="K102" s="172">
        <f>C102+F102</f>
        <v>0</v>
      </c>
      <c r="L102" s="152" t="str">
        <f t="shared" si="15"/>
        <v xml:space="preserve">0 </v>
      </c>
      <c r="M102" s="104"/>
    </row>
    <row r="103" spans="1:15" s="10" customFormat="1" ht="44.25" hidden="1" customHeight="1">
      <c r="A103" s="169" t="s">
        <v>44</v>
      </c>
      <c r="B103" s="174"/>
      <c r="C103" s="175">
        <v>0</v>
      </c>
      <c r="D103" s="152" t="str">
        <f t="shared" si="13"/>
        <v xml:space="preserve">0 </v>
      </c>
      <c r="E103" s="174">
        <v>0</v>
      </c>
      <c r="F103" s="172">
        <v>0</v>
      </c>
      <c r="G103" s="172"/>
      <c r="H103" s="152" t="str">
        <f t="shared" si="14"/>
        <v xml:space="preserve">0 </v>
      </c>
      <c r="I103" s="172">
        <f>B103+E103</f>
        <v>0</v>
      </c>
      <c r="J103" s="172"/>
      <c r="K103" s="172">
        <f>C103+F103</f>
        <v>0</v>
      </c>
      <c r="L103" s="152" t="str">
        <f t="shared" si="15"/>
        <v xml:space="preserve">0 </v>
      </c>
      <c r="M103" s="104"/>
    </row>
    <row r="104" spans="1:15" s="10" customFormat="1" ht="43.5" hidden="1" customHeight="1">
      <c r="A104" s="169" t="s">
        <v>81</v>
      </c>
      <c r="B104" s="174">
        <v>0</v>
      </c>
      <c r="C104" s="175">
        <v>0</v>
      </c>
      <c r="D104" s="152" t="str">
        <f t="shared" si="13"/>
        <v xml:space="preserve">0 </v>
      </c>
      <c r="E104" s="174">
        <v>0</v>
      </c>
      <c r="F104" s="176">
        <v>0</v>
      </c>
      <c r="G104" s="176"/>
      <c r="H104" s="152" t="str">
        <f t="shared" si="14"/>
        <v xml:space="preserve">0 </v>
      </c>
      <c r="I104" s="172">
        <f>B104+E104</f>
        <v>0</v>
      </c>
      <c r="J104" s="172"/>
      <c r="K104" s="172">
        <f>C104+F104</f>
        <v>0</v>
      </c>
      <c r="L104" s="152" t="str">
        <f t="shared" si="15"/>
        <v xml:space="preserve">0 </v>
      </c>
      <c r="M104" s="104"/>
    </row>
    <row r="105" spans="1:15" s="10" customFormat="1" ht="24.75" hidden="1" customHeight="1">
      <c r="A105" s="167" t="s">
        <v>50</v>
      </c>
      <c r="B105" s="168">
        <f>B106+B107+B108+B109+B110</f>
        <v>248091</v>
      </c>
      <c r="C105" s="168">
        <f>C106+C107+C108+C109+C110</f>
        <v>126303</v>
      </c>
      <c r="D105" s="152">
        <f t="shared" si="13"/>
        <v>50.909948365720645</v>
      </c>
      <c r="E105" s="168">
        <f>E106+E107+E108+E109+E110</f>
        <v>0</v>
      </c>
      <c r="F105" s="168">
        <f>F106+F107+F108+F109+F110</f>
        <v>0</v>
      </c>
      <c r="G105" s="168"/>
      <c r="H105" s="152" t="str">
        <f t="shared" si="14"/>
        <v xml:space="preserve">0 </v>
      </c>
      <c r="I105" s="168">
        <f>I106+I107+I108+I109+I110</f>
        <v>248091</v>
      </c>
      <c r="J105" s="168">
        <f>J106+J107+J108+J109+J110</f>
        <v>0</v>
      </c>
      <c r="K105" s="168">
        <f>K106+K107+K108+K109+K110</f>
        <v>126303</v>
      </c>
      <c r="L105" s="152">
        <f t="shared" si="15"/>
        <v>50.909948365720645</v>
      </c>
      <c r="M105" s="104"/>
    </row>
    <row r="106" spans="1:15" s="10" customFormat="1" ht="25.5" hidden="1" customHeight="1">
      <c r="A106" s="169" t="s">
        <v>13</v>
      </c>
      <c r="B106" s="174">
        <v>12096</v>
      </c>
      <c r="C106" s="175">
        <v>6166</v>
      </c>
      <c r="D106" s="152">
        <f t="shared" si="13"/>
        <v>50.975529100529101</v>
      </c>
      <c r="E106" s="174">
        <v>0</v>
      </c>
      <c r="F106" s="176">
        <v>0</v>
      </c>
      <c r="G106" s="176"/>
      <c r="H106" s="152" t="str">
        <f t="shared" si="14"/>
        <v xml:space="preserve">0 </v>
      </c>
      <c r="I106" s="172">
        <f>B106</f>
        <v>12096</v>
      </c>
      <c r="J106" s="172"/>
      <c r="K106" s="173">
        <f>C106+F106</f>
        <v>6166</v>
      </c>
      <c r="L106" s="152">
        <f t="shared" si="15"/>
        <v>50.975529100529101</v>
      </c>
      <c r="M106" s="104"/>
    </row>
    <row r="107" spans="1:15" s="10" customFormat="1" ht="45" hidden="1" customHeight="1">
      <c r="A107" s="169" t="s">
        <v>33</v>
      </c>
      <c r="B107" s="174">
        <v>62723</v>
      </c>
      <c r="C107" s="175">
        <v>31192</v>
      </c>
      <c r="D107" s="152">
        <f t="shared" si="13"/>
        <v>49.729764201329658</v>
      </c>
      <c r="E107" s="174">
        <v>0</v>
      </c>
      <c r="F107" s="176">
        <v>0</v>
      </c>
      <c r="G107" s="176"/>
      <c r="H107" s="152" t="str">
        <f t="shared" si="14"/>
        <v xml:space="preserve">0 </v>
      </c>
      <c r="I107" s="172">
        <f>B107</f>
        <v>62723</v>
      </c>
      <c r="J107" s="172"/>
      <c r="K107" s="173">
        <f>C107+F107</f>
        <v>31192</v>
      </c>
      <c r="L107" s="152">
        <f t="shared" si="15"/>
        <v>49.729764201329658</v>
      </c>
      <c r="M107" s="104"/>
    </row>
    <row r="108" spans="1:15" s="10" customFormat="1" ht="42.75" hidden="1" customHeight="1">
      <c r="A108" s="169" t="s">
        <v>31</v>
      </c>
      <c r="B108" s="174">
        <v>116628</v>
      </c>
      <c r="C108" s="175">
        <v>56763</v>
      </c>
      <c r="D108" s="152">
        <f t="shared" si="13"/>
        <v>48.670130671879825</v>
      </c>
      <c r="E108" s="174">
        <v>0</v>
      </c>
      <c r="F108" s="176">
        <v>0</v>
      </c>
      <c r="G108" s="176"/>
      <c r="H108" s="152" t="str">
        <f t="shared" si="14"/>
        <v xml:space="preserve">0 </v>
      </c>
      <c r="I108" s="172">
        <f>B108+E108</f>
        <v>116628</v>
      </c>
      <c r="J108" s="172"/>
      <c r="K108" s="173">
        <f>C108+F108</f>
        <v>56763</v>
      </c>
      <c r="L108" s="152">
        <f t="shared" si="15"/>
        <v>48.670130671879825</v>
      </c>
      <c r="M108" s="104"/>
    </row>
    <row r="109" spans="1:15" s="10" customFormat="1" ht="21" hidden="1" customHeight="1">
      <c r="A109" s="169" t="s">
        <v>58</v>
      </c>
      <c r="B109" s="174">
        <v>43413</v>
      </c>
      <c r="C109" s="175">
        <v>26131</v>
      </c>
      <c r="D109" s="152">
        <f t="shared" si="13"/>
        <v>60.191647663142376</v>
      </c>
      <c r="E109" s="174">
        <v>0</v>
      </c>
      <c r="F109" s="176">
        <v>0</v>
      </c>
      <c r="G109" s="176"/>
      <c r="H109" s="152" t="str">
        <f t="shared" si="14"/>
        <v xml:space="preserve">0 </v>
      </c>
      <c r="I109" s="172">
        <f>B109+E109</f>
        <v>43413</v>
      </c>
      <c r="J109" s="172"/>
      <c r="K109" s="173">
        <f>C109+F109</f>
        <v>26131</v>
      </c>
      <c r="L109" s="152">
        <f t="shared" si="15"/>
        <v>60.191647663142376</v>
      </c>
      <c r="M109" s="104"/>
    </row>
    <row r="110" spans="1:15" s="10" customFormat="1" ht="44.25" hidden="1" customHeight="1">
      <c r="A110" s="169" t="s">
        <v>32</v>
      </c>
      <c r="B110" s="174">
        <v>13231</v>
      </c>
      <c r="C110" s="179">
        <v>6051</v>
      </c>
      <c r="D110" s="152">
        <f t="shared" si="13"/>
        <v>45.733504648174737</v>
      </c>
      <c r="E110" s="174">
        <v>0</v>
      </c>
      <c r="F110" s="176">
        <v>0</v>
      </c>
      <c r="G110" s="176"/>
      <c r="H110" s="152" t="str">
        <f t="shared" si="14"/>
        <v xml:space="preserve">0 </v>
      </c>
      <c r="I110" s="172">
        <f>B110+E110</f>
        <v>13231</v>
      </c>
      <c r="J110" s="172"/>
      <c r="K110" s="173">
        <f>C110+F110</f>
        <v>6051</v>
      </c>
      <c r="L110" s="152">
        <f t="shared" si="15"/>
        <v>45.733504648174737</v>
      </c>
      <c r="M110" s="104"/>
    </row>
    <row r="111" spans="1:15" s="10" customFormat="1" ht="44.25" hidden="1" customHeight="1">
      <c r="A111" s="180" t="s">
        <v>59</v>
      </c>
      <c r="B111" s="177">
        <f>B112+B113+B114</f>
        <v>38831</v>
      </c>
      <c r="C111" s="177">
        <f>C112+C113+C114</f>
        <v>16916</v>
      </c>
      <c r="D111" s="152">
        <f t="shared" si="13"/>
        <v>43.563132548736831</v>
      </c>
      <c r="E111" s="177">
        <f>E112+E113+E114</f>
        <v>0</v>
      </c>
      <c r="F111" s="177">
        <f>F112+F113+F114</f>
        <v>0</v>
      </c>
      <c r="G111" s="177"/>
      <c r="H111" s="152" t="str">
        <f t="shared" si="14"/>
        <v xml:space="preserve">0 </v>
      </c>
      <c r="I111" s="177">
        <f>I112+I113+I114</f>
        <v>38831</v>
      </c>
      <c r="J111" s="177">
        <f>J112+J113+J114</f>
        <v>0</v>
      </c>
      <c r="K111" s="177">
        <f>K112+K113+K114</f>
        <v>16916</v>
      </c>
      <c r="L111" s="152">
        <f t="shared" si="15"/>
        <v>43.563132548736831</v>
      </c>
      <c r="M111" s="104"/>
      <c r="O111" s="89"/>
    </row>
    <row r="112" spans="1:15" s="10" customFormat="1" ht="22.5" hidden="1" customHeight="1">
      <c r="A112" s="169" t="s">
        <v>60</v>
      </c>
      <c r="B112" s="174">
        <v>24496</v>
      </c>
      <c r="C112" s="179">
        <v>9433</v>
      </c>
      <c r="D112" s="152">
        <f t="shared" si="13"/>
        <v>38.508327890267793</v>
      </c>
      <c r="E112" s="174">
        <v>0</v>
      </c>
      <c r="F112" s="172">
        <v>0</v>
      </c>
      <c r="G112" s="172"/>
      <c r="H112" s="152" t="str">
        <f t="shared" si="14"/>
        <v xml:space="preserve">0 </v>
      </c>
      <c r="I112" s="172">
        <f>B112+E112</f>
        <v>24496</v>
      </c>
      <c r="J112" s="172"/>
      <c r="K112" s="173">
        <f>C112+F112</f>
        <v>9433</v>
      </c>
      <c r="L112" s="152">
        <f t="shared" si="15"/>
        <v>38.508327890267793</v>
      </c>
      <c r="M112" s="104"/>
    </row>
    <row r="113" spans="1:13" s="10" customFormat="1" ht="22.5" hidden="1" customHeight="1">
      <c r="A113" s="169" t="s">
        <v>61</v>
      </c>
      <c r="B113" s="174">
        <v>13966</v>
      </c>
      <c r="C113" s="179">
        <v>7298</v>
      </c>
      <c r="D113" s="152">
        <f t="shared" si="13"/>
        <v>52.255477588429045</v>
      </c>
      <c r="E113" s="174">
        <v>0</v>
      </c>
      <c r="F113" s="172">
        <v>0</v>
      </c>
      <c r="G113" s="172"/>
      <c r="H113" s="152" t="str">
        <f t="shared" si="14"/>
        <v xml:space="preserve">0 </v>
      </c>
      <c r="I113" s="172">
        <f>B113+E113</f>
        <v>13966</v>
      </c>
      <c r="J113" s="172"/>
      <c r="K113" s="173">
        <f>C113+F113</f>
        <v>7298</v>
      </c>
      <c r="L113" s="152">
        <f t="shared" si="15"/>
        <v>52.255477588429045</v>
      </c>
      <c r="M113" s="104"/>
    </row>
    <row r="114" spans="1:13" s="10" customFormat="1" ht="45.75" hidden="1" customHeight="1">
      <c r="A114" s="169" t="s">
        <v>77</v>
      </c>
      <c r="B114" s="174">
        <v>369</v>
      </c>
      <c r="C114" s="179">
        <v>185</v>
      </c>
      <c r="D114" s="152">
        <f t="shared" si="13"/>
        <v>50.135501355013545</v>
      </c>
      <c r="E114" s="174">
        <v>0</v>
      </c>
      <c r="F114" s="172">
        <v>0</v>
      </c>
      <c r="G114" s="172"/>
      <c r="H114" s="152" t="str">
        <f t="shared" si="14"/>
        <v xml:space="preserve">0 </v>
      </c>
      <c r="I114" s="172">
        <v>369</v>
      </c>
      <c r="J114" s="172"/>
      <c r="K114" s="173">
        <f t="shared" ref="K114:K120" si="16">C114+F114</f>
        <v>185</v>
      </c>
      <c r="L114" s="152">
        <f t="shared" si="15"/>
        <v>50.135501355013545</v>
      </c>
      <c r="M114" s="104"/>
    </row>
    <row r="115" spans="1:13" s="10" customFormat="1" ht="39" hidden="1" customHeight="1">
      <c r="A115" s="180" t="s">
        <v>65</v>
      </c>
      <c r="B115" s="177">
        <f>B116+B117</f>
        <v>0</v>
      </c>
      <c r="C115" s="181"/>
      <c r="D115" s="152" t="str">
        <f t="shared" si="13"/>
        <v xml:space="preserve">0 </v>
      </c>
      <c r="E115" s="177">
        <f>E116+E117</f>
        <v>0</v>
      </c>
      <c r="F115" s="182">
        <f>F116+F117</f>
        <v>0</v>
      </c>
      <c r="G115" s="182"/>
      <c r="H115" s="152" t="str">
        <f t="shared" si="14"/>
        <v xml:space="preserve">0 </v>
      </c>
      <c r="I115" s="172">
        <f t="shared" ref="I115:I120" si="17">B115+E115</f>
        <v>0</v>
      </c>
      <c r="J115" s="182"/>
      <c r="K115" s="173">
        <f t="shared" si="16"/>
        <v>0</v>
      </c>
      <c r="L115" s="152" t="str">
        <f t="shared" si="15"/>
        <v xml:space="preserve">0 </v>
      </c>
      <c r="M115" s="104"/>
    </row>
    <row r="116" spans="1:13" s="10" customFormat="1" ht="39" hidden="1" customHeight="1">
      <c r="A116" s="169" t="s">
        <v>66</v>
      </c>
      <c r="B116" s="174"/>
      <c r="C116" s="179"/>
      <c r="D116" s="152" t="str">
        <f t="shared" si="13"/>
        <v xml:space="preserve">0 </v>
      </c>
      <c r="E116" s="174">
        <v>0</v>
      </c>
      <c r="F116" s="172">
        <v>0</v>
      </c>
      <c r="G116" s="172"/>
      <c r="H116" s="152" t="str">
        <f t="shared" si="14"/>
        <v xml:space="preserve">0 </v>
      </c>
      <c r="I116" s="172">
        <f t="shared" si="17"/>
        <v>0</v>
      </c>
      <c r="J116" s="172"/>
      <c r="K116" s="173">
        <f t="shared" si="16"/>
        <v>0</v>
      </c>
      <c r="L116" s="152" t="str">
        <f t="shared" si="15"/>
        <v xml:space="preserve">0 </v>
      </c>
      <c r="M116" s="104"/>
    </row>
    <row r="117" spans="1:13" s="10" customFormat="1" ht="39" hidden="1" customHeight="1">
      <c r="A117" s="169" t="s">
        <v>67</v>
      </c>
      <c r="B117" s="174">
        <v>0</v>
      </c>
      <c r="C117" s="179"/>
      <c r="D117" s="152" t="str">
        <f t="shared" si="13"/>
        <v xml:space="preserve">0 </v>
      </c>
      <c r="E117" s="174">
        <v>0</v>
      </c>
      <c r="F117" s="172">
        <v>0</v>
      </c>
      <c r="G117" s="172"/>
      <c r="H117" s="152" t="str">
        <f t="shared" si="14"/>
        <v xml:space="preserve">0 </v>
      </c>
      <c r="I117" s="172">
        <f t="shared" si="17"/>
        <v>0</v>
      </c>
      <c r="J117" s="172"/>
      <c r="K117" s="173">
        <f t="shared" si="16"/>
        <v>0</v>
      </c>
      <c r="L117" s="152" t="str">
        <f t="shared" si="15"/>
        <v xml:space="preserve">0 </v>
      </c>
      <c r="M117" s="104"/>
    </row>
    <row r="118" spans="1:13" s="10" customFormat="1" ht="39" hidden="1" customHeight="1">
      <c r="A118" s="169" t="s">
        <v>68</v>
      </c>
      <c r="B118" s="174">
        <v>0</v>
      </c>
      <c r="C118" s="179"/>
      <c r="D118" s="152" t="str">
        <f t="shared" si="13"/>
        <v xml:space="preserve">0 </v>
      </c>
      <c r="E118" s="174">
        <v>0</v>
      </c>
      <c r="F118" s="172">
        <v>0</v>
      </c>
      <c r="G118" s="172"/>
      <c r="H118" s="152" t="str">
        <f t="shared" si="14"/>
        <v xml:space="preserve">0 </v>
      </c>
      <c r="I118" s="172">
        <f t="shared" si="17"/>
        <v>0</v>
      </c>
      <c r="J118" s="172"/>
      <c r="K118" s="173">
        <f t="shared" si="16"/>
        <v>0</v>
      </c>
      <c r="L118" s="152" t="str">
        <f t="shared" si="15"/>
        <v xml:space="preserve">0 </v>
      </c>
      <c r="M118" s="104"/>
    </row>
    <row r="119" spans="1:13" s="10" customFormat="1" ht="39" hidden="1" customHeight="1">
      <c r="A119" s="169" t="s">
        <v>77</v>
      </c>
      <c r="B119" s="174"/>
      <c r="C119" s="179">
        <v>0</v>
      </c>
      <c r="D119" s="152" t="str">
        <f t="shared" si="13"/>
        <v xml:space="preserve">0 </v>
      </c>
      <c r="E119" s="174">
        <v>0</v>
      </c>
      <c r="F119" s="172">
        <v>0</v>
      </c>
      <c r="G119" s="172"/>
      <c r="H119" s="152" t="str">
        <f t="shared" si="14"/>
        <v xml:space="preserve">0 </v>
      </c>
      <c r="I119" s="172">
        <f t="shared" si="17"/>
        <v>0</v>
      </c>
      <c r="J119" s="172"/>
      <c r="K119" s="173">
        <f t="shared" si="16"/>
        <v>0</v>
      </c>
      <c r="L119" s="152" t="str">
        <f t="shared" si="15"/>
        <v xml:space="preserve">0 </v>
      </c>
      <c r="M119" s="104"/>
    </row>
    <row r="120" spans="1:13" s="10" customFormat="1" ht="30.75" hidden="1" customHeight="1">
      <c r="A120" s="169" t="s">
        <v>119</v>
      </c>
      <c r="B120" s="174"/>
      <c r="C120" s="179"/>
      <c r="D120" s="152" t="str">
        <f t="shared" si="13"/>
        <v xml:space="preserve">0 </v>
      </c>
      <c r="E120" s="174">
        <v>0</v>
      </c>
      <c r="F120" s="172">
        <v>0</v>
      </c>
      <c r="G120" s="172"/>
      <c r="H120" s="152" t="str">
        <f t="shared" si="14"/>
        <v xml:space="preserve">0 </v>
      </c>
      <c r="I120" s="172">
        <f t="shared" si="17"/>
        <v>0</v>
      </c>
      <c r="J120" s="172"/>
      <c r="K120" s="173">
        <f t="shared" si="16"/>
        <v>0</v>
      </c>
      <c r="L120" s="152"/>
      <c r="M120" s="104"/>
    </row>
    <row r="121" spans="1:13" s="10" customFormat="1" ht="42" hidden="1" customHeight="1">
      <c r="A121" s="180" t="s">
        <v>65</v>
      </c>
      <c r="B121" s="168">
        <f>B122+B124</f>
        <v>1376</v>
      </c>
      <c r="C121" s="168">
        <f>C122+C124</f>
        <v>835</v>
      </c>
      <c r="D121" s="152">
        <f t="shared" si="13"/>
        <v>60.683139534883722</v>
      </c>
      <c r="E121" s="168">
        <f>E123+E122</f>
        <v>0</v>
      </c>
      <c r="F121" s="168">
        <f>F123+F122+F124</f>
        <v>0</v>
      </c>
      <c r="G121" s="168"/>
      <c r="H121" s="152" t="str">
        <f t="shared" si="14"/>
        <v xml:space="preserve">0 </v>
      </c>
      <c r="I121" s="168">
        <f>I122+I124</f>
        <v>1376</v>
      </c>
      <c r="J121" s="168">
        <f>J123+J122+J124</f>
        <v>0</v>
      </c>
      <c r="K121" s="168">
        <f>K123+K122+K124</f>
        <v>835</v>
      </c>
      <c r="L121" s="152">
        <f t="shared" si="15"/>
        <v>60.683139534883722</v>
      </c>
      <c r="M121" s="104"/>
    </row>
    <row r="122" spans="1:13" s="10" customFormat="1" ht="24.75" hidden="1" customHeight="1">
      <c r="A122" s="169" t="s">
        <v>66</v>
      </c>
      <c r="B122" s="170">
        <v>267</v>
      </c>
      <c r="C122" s="171">
        <v>250</v>
      </c>
      <c r="D122" s="152">
        <f t="shared" si="13"/>
        <v>93.63295880149812</v>
      </c>
      <c r="E122" s="170">
        <v>0</v>
      </c>
      <c r="F122" s="170">
        <v>0</v>
      </c>
      <c r="G122" s="170"/>
      <c r="H122" s="152" t="str">
        <f t="shared" si="14"/>
        <v xml:space="preserve">0 </v>
      </c>
      <c r="I122" s="172">
        <f>B122+E122</f>
        <v>267</v>
      </c>
      <c r="J122" s="172"/>
      <c r="K122" s="173">
        <f>C122+F122</f>
        <v>250</v>
      </c>
      <c r="L122" s="152">
        <f t="shared" si="15"/>
        <v>93.63295880149812</v>
      </c>
      <c r="M122" s="104"/>
    </row>
    <row r="123" spans="1:13" s="10" customFormat="1" ht="39" hidden="1" customHeight="1">
      <c r="A123" s="169" t="s">
        <v>67</v>
      </c>
      <c r="B123" s="174"/>
      <c r="C123" s="179">
        <v>0</v>
      </c>
      <c r="D123" s="152" t="str">
        <f t="shared" si="13"/>
        <v xml:space="preserve">0 </v>
      </c>
      <c r="E123" s="174">
        <v>0</v>
      </c>
      <c r="F123" s="172">
        <v>0</v>
      </c>
      <c r="G123" s="172"/>
      <c r="H123" s="152" t="str">
        <f t="shared" si="14"/>
        <v xml:space="preserve">0 </v>
      </c>
      <c r="I123" s="172">
        <f>B123+E123</f>
        <v>0</v>
      </c>
      <c r="J123" s="172"/>
      <c r="K123" s="173">
        <f>C123+F123</f>
        <v>0</v>
      </c>
      <c r="L123" s="152" t="str">
        <f t="shared" si="15"/>
        <v xml:space="preserve">0 </v>
      </c>
      <c r="M123" s="104"/>
    </row>
    <row r="124" spans="1:13" s="10" customFormat="1" ht="48.75" hidden="1" customHeight="1">
      <c r="A124" s="169" t="s">
        <v>67</v>
      </c>
      <c r="B124" s="174">
        <v>1109</v>
      </c>
      <c r="C124" s="179">
        <v>585</v>
      </c>
      <c r="D124" s="152">
        <f t="shared" si="13"/>
        <v>52.750225428313804</v>
      </c>
      <c r="E124" s="174">
        <v>0</v>
      </c>
      <c r="F124" s="172">
        <v>0</v>
      </c>
      <c r="G124" s="172"/>
      <c r="H124" s="152" t="str">
        <f t="shared" si="14"/>
        <v xml:space="preserve">0 </v>
      </c>
      <c r="I124" s="172">
        <f>B124+E124</f>
        <v>1109</v>
      </c>
      <c r="J124" s="172"/>
      <c r="K124" s="173">
        <f>C124+F124</f>
        <v>585</v>
      </c>
      <c r="L124" s="152">
        <f t="shared" si="15"/>
        <v>52.750225428313804</v>
      </c>
      <c r="M124" s="104"/>
    </row>
    <row r="125" spans="1:13" s="87" customFormat="1" ht="39" hidden="1" customHeight="1">
      <c r="A125" s="180" t="s">
        <v>98</v>
      </c>
      <c r="B125" s="177">
        <f>B126</f>
        <v>0</v>
      </c>
      <c r="C125" s="177">
        <f>C126</f>
        <v>0</v>
      </c>
      <c r="D125" s="152" t="str">
        <f t="shared" si="13"/>
        <v xml:space="preserve">0 </v>
      </c>
      <c r="E125" s="177">
        <f t="shared" ref="E125:K125" si="18">E126</f>
        <v>0</v>
      </c>
      <c r="F125" s="177">
        <f t="shared" si="18"/>
        <v>0</v>
      </c>
      <c r="G125" s="177"/>
      <c r="H125" s="177" t="str">
        <f t="shared" si="18"/>
        <v xml:space="preserve">0 </v>
      </c>
      <c r="I125" s="177">
        <f t="shared" si="18"/>
        <v>0</v>
      </c>
      <c r="J125" s="177">
        <f t="shared" si="18"/>
        <v>0</v>
      </c>
      <c r="K125" s="183">
        <f t="shared" si="18"/>
        <v>0</v>
      </c>
      <c r="L125" s="152" t="str">
        <f t="shared" si="15"/>
        <v xml:space="preserve">0 </v>
      </c>
      <c r="M125" s="104"/>
    </row>
    <row r="126" spans="1:13" s="10" customFormat="1" ht="39" hidden="1" customHeight="1">
      <c r="A126" s="169" t="s">
        <v>98</v>
      </c>
      <c r="B126" s="174">
        <v>0</v>
      </c>
      <c r="C126" s="184">
        <v>0</v>
      </c>
      <c r="D126" s="152" t="str">
        <f t="shared" si="13"/>
        <v xml:space="preserve">0 </v>
      </c>
      <c r="E126" s="174">
        <v>0</v>
      </c>
      <c r="F126" s="172">
        <v>0</v>
      </c>
      <c r="G126" s="172"/>
      <c r="H126" s="174" t="str">
        <f>H127</f>
        <v xml:space="preserve">0 </v>
      </c>
      <c r="I126" s="172">
        <f>B126+E126</f>
        <v>0</v>
      </c>
      <c r="J126" s="172">
        <f>C126+F126</f>
        <v>0</v>
      </c>
      <c r="K126" s="176">
        <f>D126+H126</f>
        <v>0</v>
      </c>
      <c r="L126" s="152" t="str">
        <f t="shared" si="15"/>
        <v xml:space="preserve">0 </v>
      </c>
      <c r="M126" s="104"/>
    </row>
    <row r="127" spans="1:13" s="10" customFormat="1" ht="48" hidden="1" customHeight="1">
      <c r="A127" s="167" t="s">
        <v>51</v>
      </c>
      <c r="B127" s="168">
        <f>B128+B129+B130</f>
        <v>33560</v>
      </c>
      <c r="C127" s="168">
        <f>C128+C129+C130</f>
        <v>20175</v>
      </c>
      <c r="D127" s="152">
        <f t="shared" si="13"/>
        <v>60.116209773539929</v>
      </c>
      <c r="E127" s="168">
        <f>E128+E129+E130</f>
        <v>0</v>
      </c>
      <c r="F127" s="168">
        <f>F128+F129+F130</f>
        <v>0</v>
      </c>
      <c r="G127" s="168"/>
      <c r="H127" s="152" t="str">
        <f>IF(E127=0,  "0 ", F127/E127*100)</f>
        <v xml:space="preserve">0 </v>
      </c>
      <c r="I127" s="168">
        <f>I128+I129+I130</f>
        <v>0</v>
      </c>
      <c r="J127" s="168">
        <f>J128+J129+J130</f>
        <v>20175</v>
      </c>
      <c r="K127" s="178">
        <f>K128+K129+K130</f>
        <v>0</v>
      </c>
      <c r="L127" s="152" t="str">
        <f t="shared" si="15"/>
        <v xml:space="preserve">0 </v>
      </c>
      <c r="M127" s="104"/>
    </row>
    <row r="128" spans="1:13" s="10" customFormat="1" ht="66.75" hidden="1" customHeight="1">
      <c r="A128" s="169" t="s">
        <v>62</v>
      </c>
      <c r="B128" s="174">
        <v>30292</v>
      </c>
      <c r="C128" s="184">
        <v>16907</v>
      </c>
      <c r="D128" s="152">
        <f t="shared" si="13"/>
        <v>55.813416083454385</v>
      </c>
      <c r="E128" s="174">
        <v>0</v>
      </c>
      <c r="F128" s="172">
        <v>0</v>
      </c>
      <c r="G128" s="172"/>
      <c r="H128" s="152" t="str">
        <f>IF(E128=0,  "0 ", F128/E128*100)</f>
        <v xml:space="preserve">0 </v>
      </c>
      <c r="I128" s="172">
        <v>0</v>
      </c>
      <c r="J128" s="172">
        <v>16907</v>
      </c>
      <c r="K128" s="173">
        <v>0</v>
      </c>
      <c r="L128" s="152" t="str">
        <f t="shared" si="15"/>
        <v xml:space="preserve">0 </v>
      </c>
      <c r="M128" s="104"/>
    </row>
    <row r="129" spans="1:15" s="10" customFormat="1" ht="28.5" hidden="1" customHeight="1">
      <c r="A129" s="169" t="s">
        <v>64</v>
      </c>
      <c r="B129" s="174">
        <v>3268</v>
      </c>
      <c r="C129" s="184">
        <v>3268</v>
      </c>
      <c r="D129" s="152">
        <f t="shared" si="13"/>
        <v>100</v>
      </c>
      <c r="E129" s="174">
        <v>0</v>
      </c>
      <c r="F129" s="172">
        <v>0</v>
      </c>
      <c r="G129" s="172"/>
      <c r="H129" s="152" t="str">
        <f>IF(E129=0,  "0 ", F129/E129*100)</f>
        <v xml:space="preserve">0 </v>
      </c>
      <c r="I129" s="172">
        <v>0</v>
      </c>
      <c r="J129" s="172">
        <v>3268</v>
      </c>
      <c r="K129" s="172">
        <f>C129+F129-J129</f>
        <v>0</v>
      </c>
      <c r="L129" s="152" t="str">
        <f t="shared" si="15"/>
        <v xml:space="preserve">0 </v>
      </c>
      <c r="M129" s="104"/>
    </row>
    <row r="130" spans="1:15" s="10" customFormat="1" ht="27.75" hidden="1" customHeight="1">
      <c r="A130" s="169" t="s">
        <v>63</v>
      </c>
      <c r="B130" s="174">
        <v>0</v>
      </c>
      <c r="C130" s="184">
        <v>0</v>
      </c>
      <c r="D130" s="152" t="str">
        <f t="shared" si="13"/>
        <v xml:space="preserve">0 </v>
      </c>
      <c r="E130" s="184">
        <v>0</v>
      </c>
      <c r="F130" s="172">
        <v>0</v>
      </c>
      <c r="G130" s="172"/>
      <c r="H130" s="152" t="str">
        <f>IF(E130=0,  "0 ", F130/E130*100)</f>
        <v xml:space="preserve">0 </v>
      </c>
      <c r="I130" s="172">
        <f>B130+E130</f>
        <v>0</v>
      </c>
      <c r="J130" s="172"/>
      <c r="K130" s="172">
        <f>C130+F130</f>
        <v>0</v>
      </c>
      <c r="L130" s="152" t="str">
        <f t="shared" si="15"/>
        <v xml:space="preserve">0 </v>
      </c>
      <c r="M130" s="104"/>
    </row>
    <row r="131" spans="1:15" s="10" customFormat="1" ht="36" hidden="1" customHeight="1">
      <c r="A131" s="180" t="s">
        <v>4</v>
      </c>
      <c r="B131" s="182">
        <f>B54+B62+B65+B70+B78+B84+B87+B96+B100+B105+B111+B121+B127+B125</f>
        <v>1692770</v>
      </c>
      <c r="C131" s="182">
        <f>C54+C62+C65+C70+C78+C84+C87+C96+C100+C105+C111+C121+C127+C125</f>
        <v>832291</v>
      </c>
      <c r="D131" s="152">
        <f t="shared" si="13"/>
        <v>49.167400178405806</v>
      </c>
      <c r="E131" s="182">
        <f>E54+E62+E65+E70+E78+E84+E87+E96+E100+E105+E111+E121+E127+E125</f>
        <v>168268</v>
      </c>
      <c r="F131" s="182">
        <f>F54+F62+F65+F70+F78+F84+F87+F96+F100+F105+F111+F121+F127+F125</f>
        <v>78101</v>
      </c>
      <c r="G131" s="182"/>
      <c r="H131" s="152">
        <f>IF(E131=0,  "0 ", F131/E131*100)</f>
        <v>46.414648061425822</v>
      </c>
      <c r="I131" s="182">
        <f>I54+I62+I65+I70+I78+I84+I87+I96+I100+I105+I111+I121+I127+I125</f>
        <v>1751994</v>
      </c>
      <c r="J131" s="182">
        <f>J54+J62+J65+J70+J78+J84+J87+J96+J100+J105+J111+J121+J127+J125+J68</f>
        <v>60124</v>
      </c>
      <c r="K131" s="182">
        <f>K54+K62+K65+K70+K78+K84+K87+K96+K100+K105+K111+K121+K127+K125</f>
        <v>850268</v>
      </c>
      <c r="L131" s="152">
        <f t="shared" si="15"/>
        <v>48.531444742390676</v>
      </c>
      <c r="M131" s="104"/>
      <c r="O131" s="104"/>
    </row>
    <row r="132" spans="1:15" s="34" customFormat="1" ht="29.25" hidden="1" customHeight="1">
      <c r="A132" s="191" t="s">
        <v>124</v>
      </c>
      <c r="B132" s="166">
        <f>B50-B131</f>
        <v>-17916.40000000014</v>
      </c>
      <c r="C132" s="166">
        <f>C50-C131</f>
        <v>1495.0999999999767</v>
      </c>
      <c r="D132" s="166"/>
      <c r="E132" s="166">
        <f>E50-E131</f>
        <v>-5906</v>
      </c>
      <c r="F132" s="166">
        <f>F50-F131</f>
        <v>-405</v>
      </c>
      <c r="G132" s="166"/>
      <c r="H132" s="166"/>
      <c r="I132" s="166">
        <f>B132+E132</f>
        <v>-23822.40000000014</v>
      </c>
      <c r="J132" s="166">
        <f>J50-J131</f>
        <v>-60124</v>
      </c>
      <c r="K132" s="166">
        <f>K50-K131</f>
        <v>1089.0999999999767</v>
      </c>
      <c r="L132" s="166"/>
    </row>
    <row r="133" spans="1:15" s="34" customFormat="1" ht="12" customHeight="1">
      <c r="A133" s="136"/>
      <c r="B133" s="136"/>
      <c r="C133" s="136"/>
      <c r="D133" s="136"/>
      <c r="E133" s="136"/>
      <c r="F133" s="137"/>
      <c r="G133" s="137"/>
      <c r="H133" s="137"/>
      <c r="I133" s="137"/>
      <c r="J133" s="137"/>
      <c r="K133" s="138"/>
      <c r="L133" s="138"/>
    </row>
    <row r="134" spans="1:15" s="10" customFormat="1" ht="69.75" customHeight="1">
      <c r="A134" s="185" t="s">
        <v>109</v>
      </c>
      <c r="B134" s="186"/>
      <c r="C134" s="186"/>
      <c r="D134" s="187"/>
      <c r="E134" s="188"/>
      <c r="F134" s="189"/>
      <c r="G134" s="189"/>
      <c r="H134" s="190"/>
      <c r="I134" s="189" t="s">
        <v>108</v>
      </c>
      <c r="J134" s="139"/>
      <c r="K134" s="140"/>
      <c r="L134" s="141" t="s">
        <v>94</v>
      </c>
      <c r="M134" s="104"/>
      <c r="N134" s="134"/>
    </row>
    <row r="135" spans="1:15" s="10" customFormat="1" ht="15.75" customHeight="1">
      <c r="A135" s="90"/>
      <c r="B135" s="88"/>
      <c r="C135" s="91"/>
      <c r="D135" s="50"/>
      <c r="F135" s="27"/>
      <c r="G135" s="27"/>
      <c r="H135" s="28"/>
      <c r="K135" s="31"/>
      <c r="L135" s="34"/>
    </row>
    <row r="136" spans="1:15" s="10" customFormat="1">
      <c r="C136" s="92"/>
      <c r="D136" s="93"/>
      <c r="H136" s="34"/>
      <c r="K136" s="35"/>
      <c r="L136" s="34"/>
    </row>
    <row r="137" spans="1:15">
      <c r="E137" s="96"/>
    </row>
    <row r="138" spans="1:15">
      <c r="I138" s="42"/>
      <c r="J138" s="42"/>
      <c r="K138" s="42"/>
    </row>
    <row r="139" spans="1:15">
      <c r="H139" s="27"/>
      <c r="I139" s="28"/>
      <c r="J139" s="28"/>
      <c r="K139" s="10"/>
    </row>
  </sheetData>
  <mergeCells count="14">
    <mergeCell ref="A1:K1"/>
    <mergeCell ref="A2:K2"/>
    <mergeCell ref="A3:K3"/>
    <mergeCell ref="K5:L5"/>
    <mergeCell ref="A6:L6"/>
    <mergeCell ref="A52:A53"/>
    <mergeCell ref="B52:D52"/>
    <mergeCell ref="E52:H52"/>
    <mergeCell ref="I52:L52"/>
    <mergeCell ref="A7:A8"/>
    <mergeCell ref="B7:D7"/>
    <mergeCell ref="E7:H7"/>
    <mergeCell ref="I7:L7"/>
    <mergeCell ref="A51:L51"/>
  </mergeCells>
  <printOptions horizontalCentered="1"/>
  <pageMargins left="0" right="0" top="0.15748031496062992" bottom="0" header="0.15748031496062992" footer="0.15748031496062992"/>
  <pageSetup paperSize="9" scale="96" fitToHeight="3" orientation="portrait" r:id="rId1"/>
  <headerFooter alignWithMargins="0"/>
  <rowBreaks count="1" manualBreakCount="1">
    <brk id="50" max="9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9"/>
  <sheetViews>
    <sheetView topLeftCell="A36" zoomScale="65" zoomScaleNormal="65" zoomScaleSheetLayoutView="85" workbookViewId="0">
      <selection activeCell="J129" sqref="J129"/>
    </sheetView>
  </sheetViews>
  <sheetFormatPr defaultRowHeight="17.25"/>
  <cols>
    <col min="1" max="1" width="47.5703125" style="40" customWidth="1"/>
    <col min="2" max="2" width="17.28515625" style="40" customWidth="1"/>
    <col min="3" max="3" width="17.42578125" style="94" customWidth="1"/>
    <col min="4" max="4" width="14.85546875" style="95" customWidth="1"/>
    <col min="5" max="5" width="15.140625" style="40" customWidth="1"/>
    <col min="6" max="6" width="14" style="40" customWidth="1"/>
    <col min="7" max="7" width="16.28515625" style="41" customWidth="1"/>
    <col min="8" max="8" width="17.140625" style="40" customWidth="1"/>
    <col min="9" max="9" width="0.28515625" style="40" hidden="1" customWidth="1"/>
    <col min="10" max="10" width="17.42578125" style="40" customWidth="1"/>
    <col min="11" max="11" width="15.7109375" style="82" customWidth="1"/>
    <col min="12" max="12" width="11.42578125" style="83" bestFit="1" customWidth="1"/>
    <col min="13" max="13" width="9.140625" style="83"/>
    <col min="14" max="14" width="13.42578125" style="83" bestFit="1" customWidth="1"/>
    <col min="15" max="16384" width="9.140625" style="83"/>
  </cols>
  <sheetData>
    <row r="1" spans="1:11" ht="22.5" customHeight="1">
      <c r="A1" s="262" t="s">
        <v>8</v>
      </c>
      <c r="B1" s="262"/>
      <c r="C1" s="262"/>
      <c r="D1" s="262"/>
      <c r="E1" s="262"/>
      <c r="F1" s="262"/>
      <c r="G1" s="262"/>
      <c r="H1" s="262"/>
      <c r="I1" s="262"/>
      <c r="J1" s="262"/>
      <c r="K1" s="149"/>
    </row>
    <row r="2" spans="1:11" ht="17.25" customHeight="1">
      <c r="A2" s="263" t="s">
        <v>24</v>
      </c>
      <c r="B2" s="263"/>
      <c r="C2" s="263"/>
      <c r="D2" s="263"/>
      <c r="E2" s="263"/>
      <c r="F2" s="263"/>
      <c r="G2" s="263"/>
      <c r="H2" s="263"/>
      <c r="I2" s="263"/>
      <c r="J2" s="263"/>
      <c r="K2" s="149"/>
    </row>
    <row r="3" spans="1:11" ht="15.75" customHeight="1">
      <c r="A3" s="262" t="s">
        <v>180</v>
      </c>
      <c r="B3" s="262"/>
      <c r="C3" s="262"/>
      <c r="D3" s="262"/>
      <c r="E3" s="262"/>
      <c r="F3" s="262"/>
      <c r="G3" s="262"/>
      <c r="H3" s="262"/>
      <c r="I3" s="262"/>
      <c r="J3" s="262"/>
      <c r="K3" s="149"/>
    </row>
    <row r="4" spans="1:11" ht="39" hidden="1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9"/>
    </row>
    <row r="5" spans="1:11" ht="21" customHeight="1">
      <c r="A5" s="148"/>
      <c r="B5" s="148"/>
      <c r="C5" s="148"/>
      <c r="D5" s="150"/>
      <c r="E5" s="148"/>
      <c r="F5" s="148"/>
      <c r="G5" s="150"/>
      <c r="H5" s="148"/>
      <c r="I5" s="148"/>
      <c r="J5" s="264" t="s">
        <v>37</v>
      </c>
      <c r="K5" s="264"/>
    </row>
    <row r="6" spans="1:11" ht="18.75">
      <c r="A6" s="265" t="s">
        <v>43</v>
      </c>
      <c r="B6" s="266"/>
      <c r="C6" s="266"/>
      <c r="D6" s="266"/>
      <c r="E6" s="266"/>
      <c r="F6" s="266"/>
      <c r="G6" s="266"/>
      <c r="H6" s="266"/>
      <c r="I6" s="266"/>
      <c r="J6" s="266"/>
      <c r="K6" s="267"/>
    </row>
    <row r="7" spans="1:11" ht="21" customHeight="1">
      <c r="A7" s="253" t="s">
        <v>0</v>
      </c>
      <c r="B7" s="255" t="s">
        <v>23</v>
      </c>
      <c r="C7" s="256"/>
      <c r="D7" s="257"/>
      <c r="E7" s="258" t="s">
        <v>38</v>
      </c>
      <c r="F7" s="259"/>
      <c r="G7" s="260"/>
      <c r="H7" s="261" t="s">
        <v>74</v>
      </c>
      <c r="I7" s="261"/>
      <c r="J7" s="261"/>
      <c r="K7" s="261"/>
    </row>
    <row r="8" spans="1:11" s="10" customFormat="1" ht="88.5" customHeight="1">
      <c r="A8" s="254"/>
      <c r="B8" s="142" t="s">
        <v>144</v>
      </c>
      <c r="C8" s="142" t="s">
        <v>181</v>
      </c>
      <c r="D8" s="143" t="s">
        <v>53</v>
      </c>
      <c r="E8" s="142" t="s">
        <v>144</v>
      </c>
      <c r="F8" s="142" t="s">
        <v>181</v>
      </c>
      <c r="G8" s="143" t="s">
        <v>53</v>
      </c>
      <c r="H8" s="142" t="s">
        <v>144</v>
      </c>
      <c r="I8" s="142" t="s">
        <v>145</v>
      </c>
      <c r="J8" s="142" t="s">
        <v>181</v>
      </c>
      <c r="K8" s="143" t="s">
        <v>53</v>
      </c>
    </row>
    <row r="9" spans="1:11" s="10" customFormat="1" ht="21" customHeight="1">
      <c r="A9" s="144" t="s">
        <v>1</v>
      </c>
      <c r="B9" s="151">
        <f>SUM(B10:B19)</f>
        <v>209699</v>
      </c>
      <c r="C9" s="151">
        <f>SUM(C10:C19)</f>
        <v>120555</v>
      </c>
      <c r="D9" s="152">
        <f t="shared" ref="D9:D15" si="0">C9/B9*100</f>
        <v>57.489544537646822</v>
      </c>
      <c r="E9" s="151">
        <f>SUM(E10:E19)</f>
        <v>49461</v>
      </c>
      <c r="F9" s="151">
        <f>SUM(F10:F19)</f>
        <v>22860</v>
      </c>
      <c r="G9" s="152">
        <f>F9/E9*100</f>
        <v>46.218232546855099</v>
      </c>
      <c r="H9" s="153">
        <f t="shared" ref="H9:H39" si="1">B9+E9</f>
        <v>259160</v>
      </c>
      <c r="I9" s="153"/>
      <c r="J9" s="153">
        <f t="shared" ref="J9:J35" si="2">C9+F9</f>
        <v>143415</v>
      </c>
      <c r="K9" s="152">
        <f t="shared" ref="K9:K18" si="3">J9/H9*100</f>
        <v>55.338400987806757</v>
      </c>
    </row>
    <row r="10" spans="1:11" s="10" customFormat="1" ht="20.25" customHeight="1">
      <c r="A10" s="145" t="s">
        <v>90</v>
      </c>
      <c r="B10" s="154">
        <v>182012</v>
      </c>
      <c r="C10" s="154">
        <v>97026</v>
      </c>
      <c r="D10" s="152">
        <f t="shared" si="0"/>
        <v>53.307474232468188</v>
      </c>
      <c r="E10" s="154">
        <v>14888</v>
      </c>
      <c r="F10" s="155">
        <v>8684</v>
      </c>
      <c r="G10" s="152">
        <f>F10/E10*100</f>
        <v>58.328855454056963</v>
      </c>
      <c r="H10" s="155">
        <f t="shared" si="1"/>
        <v>196900</v>
      </c>
      <c r="I10" s="155"/>
      <c r="J10" s="155">
        <f t="shared" si="2"/>
        <v>105710</v>
      </c>
      <c r="K10" s="152">
        <f t="shared" si="3"/>
        <v>53.687150837988831</v>
      </c>
    </row>
    <row r="11" spans="1:11" s="10" customFormat="1" ht="24.75" customHeight="1">
      <c r="A11" s="145" t="s">
        <v>95</v>
      </c>
      <c r="B11" s="154">
        <v>12791</v>
      </c>
      <c r="C11" s="154">
        <v>8221</v>
      </c>
      <c r="D11" s="152">
        <f t="shared" si="0"/>
        <v>64.27175357673363</v>
      </c>
      <c r="E11" s="154">
        <v>3250</v>
      </c>
      <c r="F11" s="155">
        <v>2088</v>
      </c>
      <c r="G11" s="152">
        <f>F11/E11*100</f>
        <v>64.246153846153845</v>
      </c>
      <c r="H11" s="155">
        <f t="shared" si="1"/>
        <v>16041</v>
      </c>
      <c r="I11" s="155"/>
      <c r="J11" s="155">
        <f t="shared" si="2"/>
        <v>10309</v>
      </c>
      <c r="K11" s="152">
        <f t="shared" si="3"/>
        <v>64.266566922261703</v>
      </c>
    </row>
    <row r="12" spans="1:11" s="10" customFormat="1" ht="63.75" customHeight="1">
      <c r="A12" s="145" t="s">
        <v>141</v>
      </c>
      <c r="B12" s="154">
        <v>3177</v>
      </c>
      <c r="C12" s="154">
        <v>2851</v>
      </c>
      <c r="D12" s="152">
        <f t="shared" si="0"/>
        <v>89.738747245829401</v>
      </c>
      <c r="E12" s="154">
        <v>0</v>
      </c>
      <c r="F12" s="155">
        <v>0</v>
      </c>
      <c r="G12" s="152">
        <v>0</v>
      </c>
      <c r="H12" s="155">
        <f t="shared" si="1"/>
        <v>3177</v>
      </c>
      <c r="I12" s="155"/>
      <c r="J12" s="155">
        <f t="shared" si="2"/>
        <v>2851</v>
      </c>
      <c r="K12" s="152">
        <f t="shared" si="3"/>
        <v>89.738747245829401</v>
      </c>
    </row>
    <row r="13" spans="1:11" s="10" customFormat="1" ht="46.5" customHeight="1">
      <c r="A13" s="145" t="s">
        <v>85</v>
      </c>
      <c r="B13" s="154">
        <v>0</v>
      </c>
      <c r="C13" s="156">
        <v>6</v>
      </c>
      <c r="D13" s="152">
        <v>0</v>
      </c>
      <c r="E13" s="154">
        <v>0</v>
      </c>
      <c r="F13" s="155">
        <v>0</v>
      </c>
      <c r="G13" s="152">
        <v>0</v>
      </c>
      <c r="H13" s="155">
        <f t="shared" si="1"/>
        <v>0</v>
      </c>
      <c r="I13" s="155"/>
      <c r="J13" s="155">
        <f t="shared" si="2"/>
        <v>6</v>
      </c>
      <c r="K13" s="152">
        <v>0</v>
      </c>
    </row>
    <row r="14" spans="1:11" s="10" customFormat="1" ht="45.75" customHeight="1">
      <c r="A14" s="145" t="s">
        <v>15</v>
      </c>
      <c r="B14" s="154">
        <v>5626</v>
      </c>
      <c r="C14" s="156">
        <v>8927</v>
      </c>
      <c r="D14" s="152">
        <f t="shared" si="0"/>
        <v>158.67401350870955</v>
      </c>
      <c r="E14" s="154">
        <v>3336</v>
      </c>
      <c r="F14" s="155">
        <v>5592</v>
      </c>
      <c r="G14" s="152">
        <f>F14/E14*100</f>
        <v>167.62589928057554</v>
      </c>
      <c r="H14" s="155">
        <f t="shared" si="1"/>
        <v>8962</v>
      </c>
      <c r="I14" s="155"/>
      <c r="J14" s="155">
        <f t="shared" si="2"/>
        <v>14519</v>
      </c>
      <c r="K14" s="152">
        <f t="shared" si="3"/>
        <v>162.00624860522205</v>
      </c>
    </row>
    <row r="15" spans="1:11" s="10" customFormat="1" ht="61.5" customHeight="1">
      <c r="A15" s="145" t="s">
        <v>114</v>
      </c>
      <c r="B15" s="154">
        <v>4117</v>
      </c>
      <c r="C15" s="154">
        <v>2331</v>
      </c>
      <c r="D15" s="152">
        <f t="shared" si="0"/>
        <v>56.618897255282974</v>
      </c>
      <c r="E15" s="155">
        <v>0</v>
      </c>
      <c r="F15" s="155">
        <v>0</v>
      </c>
      <c r="G15" s="152">
        <v>0</v>
      </c>
      <c r="H15" s="155">
        <f t="shared" si="1"/>
        <v>4117</v>
      </c>
      <c r="I15" s="155"/>
      <c r="J15" s="155">
        <f t="shared" si="2"/>
        <v>2331</v>
      </c>
      <c r="K15" s="152">
        <f t="shared" si="3"/>
        <v>56.618897255282974</v>
      </c>
    </row>
    <row r="16" spans="1:11" s="10" customFormat="1" ht="41.25" customHeight="1">
      <c r="A16" s="145" t="s">
        <v>86</v>
      </c>
      <c r="B16" s="154">
        <v>0</v>
      </c>
      <c r="C16" s="156">
        <v>0</v>
      </c>
      <c r="D16" s="152">
        <v>0</v>
      </c>
      <c r="E16" s="155">
        <v>8917</v>
      </c>
      <c r="F16" s="155">
        <v>407</v>
      </c>
      <c r="G16" s="152">
        <f>F16/E16*100</f>
        <v>4.5643153526970952</v>
      </c>
      <c r="H16" s="155">
        <f t="shared" si="1"/>
        <v>8917</v>
      </c>
      <c r="I16" s="155"/>
      <c r="J16" s="155">
        <f t="shared" si="2"/>
        <v>407</v>
      </c>
      <c r="K16" s="152">
        <f t="shared" si="3"/>
        <v>4.5643153526970952</v>
      </c>
    </row>
    <row r="17" spans="1:15" s="10" customFormat="1" ht="20.25" customHeight="1">
      <c r="A17" s="145" t="s">
        <v>87</v>
      </c>
      <c r="B17" s="154">
        <v>0</v>
      </c>
      <c r="C17" s="156">
        <v>0</v>
      </c>
      <c r="D17" s="152">
        <v>0</v>
      </c>
      <c r="E17" s="154">
        <v>19070</v>
      </c>
      <c r="F17" s="155">
        <v>6089</v>
      </c>
      <c r="G17" s="152">
        <f>F17/E17*100</f>
        <v>31.929732564237025</v>
      </c>
      <c r="H17" s="155">
        <f t="shared" si="1"/>
        <v>19070</v>
      </c>
      <c r="I17" s="155"/>
      <c r="J17" s="155">
        <f t="shared" si="2"/>
        <v>6089</v>
      </c>
      <c r="K17" s="152">
        <f t="shared" si="3"/>
        <v>31.929732564237025</v>
      </c>
      <c r="L17" s="85"/>
      <c r="M17" s="85"/>
      <c r="N17" s="85"/>
      <c r="O17" s="85"/>
    </row>
    <row r="18" spans="1:15" s="10" customFormat="1" ht="23.25" customHeight="1">
      <c r="A18" s="145" t="s">
        <v>88</v>
      </c>
      <c r="B18" s="154">
        <v>1976</v>
      </c>
      <c r="C18" s="154">
        <v>1193</v>
      </c>
      <c r="D18" s="152">
        <f>C18/B18*100</f>
        <v>60.374493927125506</v>
      </c>
      <c r="E18" s="154">
        <v>0</v>
      </c>
      <c r="F18" s="155">
        <v>0</v>
      </c>
      <c r="G18" s="152">
        <v>0</v>
      </c>
      <c r="H18" s="155">
        <f t="shared" si="1"/>
        <v>1976</v>
      </c>
      <c r="I18" s="155"/>
      <c r="J18" s="155">
        <f t="shared" si="2"/>
        <v>1193</v>
      </c>
      <c r="K18" s="152">
        <f t="shared" si="3"/>
        <v>60.374493927125506</v>
      </c>
      <c r="L18" s="85"/>
      <c r="M18" s="85"/>
      <c r="N18" s="85"/>
      <c r="O18" s="85"/>
    </row>
    <row r="19" spans="1:15" s="10" customFormat="1" ht="39" hidden="1" customHeight="1">
      <c r="A19" s="145" t="s">
        <v>89</v>
      </c>
      <c r="B19" s="154">
        <v>0</v>
      </c>
      <c r="C19" s="154"/>
      <c r="D19" s="152">
        <v>0</v>
      </c>
      <c r="E19" s="154"/>
      <c r="F19" s="155"/>
      <c r="G19" s="152">
        <v>0</v>
      </c>
      <c r="H19" s="155">
        <f t="shared" si="1"/>
        <v>0</v>
      </c>
      <c r="I19" s="155"/>
      <c r="J19" s="155">
        <f t="shared" si="2"/>
        <v>0</v>
      </c>
      <c r="K19" s="152">
        <v>0</v>
      </c>
      <c r="L19" s="85"/>
      <c r="M19" s="85"/>
      <c r="N19" s="85"/>
      <c r="O19" s="85"/>
    </row>
    <row r="20" spans="1:15" s="87" customFormat="1" ht="22.5" customHeight="1">
      <c r="A20" s="144" t="s">
        <v>2</v>
      </c>
      <c r="B20" s="151">
        <f>SUM(B21:B34)</f>
        <v>28598</v>
      </c>
      <c r="C20" s="151">
        <f>SUM(C21:C34)</f>
        <v>22226</v>
      </c>
      <c r="D20" s="152">
        <f t="shared" ref="D20:D29" si="4">C20/B20*100</f>
        <v>77.718721588922307</v>
      </c>
      <c r="E20" s="151">
        <f>SUM(E21:E34)</f>
        <v>4865</v>
      </c>
      <c r="F20" s="151">
        <f>SUM(F21:F34)</f>
        <v>4624</v>
      </c>
      <c r="G20" s="152">
        <f>F20/E20*100</f>
        <v>95.046248715313467</v>
      </c>
      <c r="H20" s="153">
        <f t="shared" si="1"/>
        <v>33463</v>
      </c>
      <c r="I20" s="153"/>
      <c r="J20" s="153">
        <f t="shared" si="2"/>
        <v>26850</v>
      </c>
      <c r="K20" s="152">
        <f>J20/H20*100</f>
        <v>80.237874667543252</v>
      </c>
      <c r="L20" s="86"/>
      <c r="M20" s="86"/>
      <c r="N20" s="86"/>
      <c r="O20" s="86"/>
    </row>
    <row r="21" spans="1:15" s="10" customFormat="1" ht="24" customHeight="1">
      <c r="A21" s="146" t="s">
        <v>16</v>
      </c>
      <c r="B21" s="156">
        <v>22338</v>
      </c>
      <c r="C21" s="154">
        <v>16846</v>
      </c>
      <c r="D21" s="152">
        <f t="shared" si="4"/>
        <v>75.414092577670331</v>
      </c>
      <c r="E21" s="154">
        <v>4425</v>
      </c>
      <c r="F21" s="155">
        <v>712</v>
      </c>
      <c r="G21" s="152">
        <f>F21/E21*100</f>
        <v>16.09039548022599</v>
      </c>
      <c r="H21" s="155">
        <f t="shared" si="1"/>
        <v>26763</v>
      </c>
      <c r="I21" s="155"/>
      <c r="J21" s="155">
        <f t="shared" si="2"/>
        <v>17558</v>
      </c>
      <c r="K21" s="152">
        <f>J21/H21*100</f>
        <v>65.605500130777557</v>
      </c>
    </row>
    <row r="22" spans="1:15" s="10" customFormat="1" ht="27" customHeight="1">
      <c r="A22" s="146" t="s">
        <v>42</v>
      </c>
      <c r="B22" s="156">
        <v>700</v>
      </c>
      <c r="C22" s="154">
        <v>1230</v>
      </c>
      <c r="D22" s="152">
        <f t="shared" si="4"/>
        <v>175.71428571428572</v>
      </c>
      <c r="E22" s="154">
        <v>340</v>
      </c>
      <c r="F22" s="155">
        <v>441</v>
      </c>
      <c r="G22" s="152">
        <f>F22/E22*100</f>
        <v>129.70588235294119</v>
      </c>
      <c r="H22" s="155">
        <f t="shared" si="1"/>
        <v>1040</v>
      </c>
      <c r="I22" s="155"/>
      <c r="J22" s="155">
        <f t="shared" si="2"/>
        <v>1671</v>
      </c>
      <c r="K22" s="152">
        <f>J22/H22*100</f>
        <v>160.67307692307693</v>
      </c>
    </row>
    <row r="23" spans="1:15" s="10" customFormat="1" ht="47.25" hidden="1" customHeight="1">
      <c r="A23" s="146" t="s">
        <v>14</v>
      </c>
      <c r="B23" s="156">
        <v>0</v>
      </c>
      <c r="C23" s="154"/>
      <c r="D23" s="152">
        <v>0</v>
      </c>
      <c r="E23" s="154">
        <v>0</v>
      </c>
      <c r="F23" s="155"/>
      <c r="G23" s="152">
        <v>0</v>
      </c>
      <c r="H23" s="155">
        <f t="shared" si="1"/>
        <v>0</v>
      </c>
      <c r="I23" s="155"/>
      <c r="J23" s="155">
        <f t="shared" si="2"/>
        <v>0</v>
      </c>
      <c r="K23" s="152">
        <v>0</v>
      </c>
    </row>
    <row r="24" spans="1:15" s="10" customFormat="1" ht="51" customHeight="1">
      <c r="A24" s="146" t="s">
        <v>22</v>
      </c>
      <c r="B24" s="156">
        <v>184</v>
      </c>
      <c r="C24" s="154">
        <v>760</v>
      </c>
      <c r="D24" s="152">
        <f t="shared" si="4"/>
        <v>413.04347826086951</v>
      </c>
      <c r="E24" s="154">
        <v>0</v>
      </c>
      <c r="F24" s="155">
        <v>0</v>
      </c>
      <c r="G24" s="152">
        <v>0</v>
      </c>
      <c r="H24" s="155">
        <f t="shared" si="1"/>
        <v>184</v>
      </c>
      <c r="I24" s="155"/>
      <c r="J24" s="155">
        <f t="shared" si="2"/>
        <v>760</v>
      </c>
      <c r="K24" s="152">
        <f t="shared" ref="K24:K29" si="5">J24/H24*100</f>
        <v>413.04347826086951</v>
      </c>
    </row>
    <row r="25" spans="1:15" s="10" customFormat="1" ht="21.75" customHeight="1">
      <c r="A25" s="146" t="s">
        <v>102</v>
      </c>
      <c r="B25" s="156">
        <v>0</v>
      </c>
      <c r="C25" s="154">
        <v>19</v>
      </c>
      <c r="D25" s="152">
        <v>0</v>
      </c>
      <c r="E25" s="154">
        <v>0</v>
      </c>
      <c r="F25" s="155">
        <v>55</v>
      </c>
      <c r="G25" s="152">
        <v>0</v>
      </c>
      <c r="H25" s="155">
        <f t="shared" si="1"/>
        <v>0</v>
      </c>
      <c r="I25" s="155"/>
      <c r="J25" s="155">
        <f t="shared" si="2"/>
        <v>74</v>
      </c>
      <c r="K25" s="152">
        <v>0</v>
      </c>
    </row>
    <row r="26" spans="1:15" s="10" customFormat="1" ht="29.25" customHeight="1">
      <c r="A26" s="146" t="s">
        <v>52</v>
      </c>
      <c r="B26" s="154">
        <v>4306</v>
      </c>
      <c r="C26" s="154">
        <v>3000</v>
      </c>
      <c r="D26" s="152">
        <f t="shared" si="4"/>
        <v>69.670227589410132</v>
      </c>
      <c r="E26" s="154">
        <v>0</v>
      </c>
      <c r="F26" s="155">
        <v>0</v>
      </c>
      <c r="G26" s="152">
        <v>0</v>
      </c>
      <c r="H26" s="155">
        <f t="shared" si="1"/>
        <v>4306</v>
      </c>
      <c r="I26" s="155"/>
      <c r="J26" s="155">
        <f t="shared" si="2"/>
        <v>3000</v>
      </c>
      <c r="K26" s="152">
        <f t="shared" si="5"/>
        <v>69.670227589410132</v>
      </c>
    </row>
    <row r="27" spans="1:15" s="10" customFormat="1" ht="22.5" customHeight="1">
      <c r="A27" s="146" t="s">
        <v>18</v>
      </c>
      <c r="B27" s="154">
        <v>350</v>
      </c>
      <c r="C27" s="154">
        <v>0</v>
      </c>
      <c r="D27" s="152">
        <f t="shared" si="4"/>
        <v>0</v>
      </c>
      <c r="E27" s="154">
        <v>0</v>
      </c>
      <c r="F27" s="155">
        <v>0</v>
      </c>
      <c r="G27" s="152">
        <v>0</v>
      </c>
      <c r="H27" s="155">
        <f t="shared" si="1"/>
        <v>350</v>
      </c>
      <c r="I27" s="155"/>
      <c r="J27" s="155">
        <f t="shared" si="2"/>
        <v>0</v>
      </c>
      <c r="K27" s="152">
        <f t="shared" si="5"/>
        <v>0</v>
      </c>
    </row>
    <row r="28" spans="1:15" s="10" customFormat="1" ht="23.25" customHeight="1">
      <c r="A28" s="146" t="s">
        <v>5</v>
      </c>
      <c r="B28" s="154">
        <v>300</v>
      </c>
      <c r="C28" s="154">
        <v>175</v>
      </c>
      <c r="D28" s="152">
        <f t="shared" si="4"/>
        <v>58.333333333333336</v>
      </c>
      <c r="E28" s="154">
        <v>100</v>
      </c>
      <c r="F28" s="155">
        <v>58</v>
      </c>
      <c r="G28" s="152">
        <f>F28/E28*100</f>
        <v>57.999999999999993</v>
      </c>
      <c r="H28" s="155">
        <f t="shared" si="1"/>
        <v>400</v>
      </c>
      <c r="I28" s="155"/>
      <c r="J28" s="155">
        <f t="shared" si="2"/>
        <v>233</v>
      </c>
      <c r="K28" s="152">
        <f t="shared" si="5"/>
        <v>58.25</v>
      </c>
    </row>
    <row r="29" spans="1:15" s="10" customFormat="1" ht="48" customHeight="1">
      <c r="A29" s="146" t="s">
        <v>17</v>
      </c>
      <c r="B29" s="154">
        <v>320</v>
      </c>
      <c r="C29" s="154">
        <v>151</v>
      </c>
      <c r="D29" s="152">
        <f t="shared" si="4"/>
        <v>47.1875</v>
      </c>
      <c r="E29" s="154">
        <v>0</v>
      </c>
      <c r="F29" s="155">
        <v>3358</v>
      </c>
      <c r="G29" s="152">
        <v>0</v>
      </c>
      <c r="H29" s="155">
        <f t="shared" si="1"/>
        <v>320</v>
      </c>
      <c r="I29" s="155"/>
      <c r="J29" s="155">
        <f t="shared" si="2"/>
        <v>3509</v>
      </c>
      <c r="K29" s="152">
        <f t="shared" si="5"/>
        <v>1096.5625</v>
      </c>
    </row>
    <row r="30" spans="1:15" s="10" customFormat="1" ht="24.75" customHeight="1">
      <c r="A30" s="146" t="s">
        <v>78</v>
      </c>
      <c r="B30" s="154">
        <v>0</v>
      </c>
      <c r="C30" s="154">
        <v>45</v>
      </c>
      <c r="D30" s="152">
        <v>0</v>
      </c>
      <c r="E30" s="154">
        <v>0</v>
      </c>
      <c r="F30" s="155">
        <v>0</v>
      </c>
      <c r="G30" s="152">
        <v>0</v>
      </c>
      <c r="H30" s="155">
        <f t="shared" si="1"/>
        <v>0</v>
      </c>
      <c r="I30" s="155"/>
      <c r="J30" s="155">
        <f t="shared" si="2"/>
        <v>45</v>
      </c>
      <c r="K30" s="152">
        <v>0</v>
      </c>
    </row>
    <row r="31" spans="1:15" s="10" customFormat="1" ht="20.25" customHeight="1">
      <c r="A31" s="146" t="s">
        <v>36</v>
      </c>
      <c r="B31" s="154">
        <v>100</v>
      </c>
      <c r="C31" s="154">
        <v>0</v>
      </c>
      <c r="D31" s="152">
        <v>0</v>
      </c>
      <c r="E31" s="154">
        <v>0</v>
      </c>
      <c r="F31" s="155">
        <v>0</v>
      </c>
      <c r="G31" s="152">
        <v>0</v>
      </c>
      <c r="H31" s="155">
        <f t="shared" si="1"/>
        <v>100</v>
      </c>
      <c r="I31" s="155"/>
      <c r="J31" s="155">
        <f t="shared" si="2"/>
        <v>0</v>
      </c>
      <c r="K31" s="152">
        <v>0</v>
      </c>
    </row>
    <row r="32" spans="1:15" s="10" customFormat="1" ht="24" hidden="1" customHeight="1">
      <c r="A32" s="146" t="s">
        <v>78</v>
      </c>
      <c r="B32" s="154">
        <v>0</v>
      </c>
      <c r="C32" s="154">
        <v>0</v>
      </c>
      <c r="D32" s="152">
        <v>0</v>
      </c>
      <c r="E32" s="154">
        <v>0</v>
      </c>
      <c r="F32" s="155">
        <v>0</v>
      </c>
      <c r="G32" s="152">
        <v>0</v>
      </c>
      <c r="H32" s="155">
        <f t="shared" si="1"/>
        <v>0</v>
      </c>
      <c r="I32" s="155"/>
      <c r="J32" s="155">
        <f t="shared" si="2"/>
        <v>0</v>
      </c>
      <c r="K32" s="152">
        <v>0</v>
      </c>
    </row>
    <row r="33" spans="1:14" s="10" customFormat="1" ht="39" hidden="1" customHeight="1">
      <c r="A33" s="146" t="s">
        <v>82</v>
      </c>
      <c r="B33" s="154"/>
      <c r="C33" s="154"/>
      <c r="D33" s="152" t="e">
        <f>C33/B33*100</f>
        <v>#DIV/0!</v>
      </c>
      <c r="E33" s="154"/>
      <c r="F33" s="155"/>
      <c r="G33" s="152" t="e">
        <f>F33/E33*100</f>
        <v>#DIV/0!</v>
      </c>
      <c r="H33" s="155">
        <f t="shared" si="1"/>
        <v>0</v>
      </c>
      <c r="I33" s="155"/>
      <c r="J33" s="155">
        <f t="shared" si="2"/>
        <v>0</v>
      </c>
      <c r="K33" s="152" t="e">
        <f>J33/H33*100</f>
        <v>#DIV/0!</v>
      </c>
    </row>
    <row r="34" spans="1:14" s="10" customFormat="1" ht="6.75" hidden="1" customHeight="1">
      <c r="A34" s="146" t="s">
        <v>103</v>
      </c>
      <c r="B34" s="154">
        <v>0</v>
      </c>
      <c r="C34" s="154">
        <v>0</v>
      </c>
      <c r="D34" s="152">
        <v>0</v>
      </c>
      <c r="E34" s="154">
        <v>0</v>
      </c>
      <c r="F34" s="155">
        <v>0</v>
      </c>
      <c r="G34" s="152">
        <v>0</v>
      </c>
      <c r="H34" s="155">
        <f t="shared" si="1"/>
        <v>0</v>
      </c>
      <c r="I34" s="155"/>
      <c r="J34" s="155">
        <f t="shared" si="2"/>
        <v>0</v>
      </c>
      <c r="K34" s="152">
        <v>0</v>
      </c>
    </row>
    <row r="35" spans="1:14" s="87" customFormat="1" ht="48" customHeight="1">
      <c r="A35" s="147" t="s">
        <v>19</v>
      </c>
      <c r="B35" s="151">
        <f>B20+B9</f>
        <v>238297</v>
      </c>
      <c r="C35" s="151">
        <f>C20+C9</f>
        <v>142781</v>
      </c>
      <c r="D35" s="152">
        <f>C35/B35*100</f>
        <v>59.917246125633142</v>
      </c>
      <c r="E35" s="151">
        <f>E20+E9</f>
        <v>54326</v>
      </c>
      <c r="F35" s="151">
        <f>F20+F9</f>
        <v>27484</v>
      </c>
      <c r="G35" s="152">
        <f>F35/E35*100</f>
        <v>50.590877296322198</v>
      </c>
      <c r="H35" s="153">
        <f t="shared" si="1"/>
        <v>292623</v>
      </c>
      <c r="I35" s="153"/>
      <c r="J35" s="153">
        <f t="shared" si="2"/>
        <v>170265</v>
      </c>
      <c r="K35" s="152">
        <f>J35/H35*100</f>
        <v>58.18578854020361</v>
      </c>
    </row>
    <row r="36" spans="1:14" s="87" customFormat="1" ht="46.5" customHeight="1">
      <c r="A36" s="146" t="s">
        <v>99</v>
      </c>
      <c r="B36" s="157">
        <v>7</v>
      </c>
      <c r="C36" s="157">
        <v>267</v>
      </c>
      <c r="D36" s="152">
        <v>0</v>
      </c>
      <c r="E36" s="157">
        <v>400</v>
      </c>
      <c r="F36" s="157">
        <v>519</v>
      </c>
      <c r="G36" s="152">
        <v>0</v>
      </c>
      <c r="H36" s="158">
        <f t="shared" si="1"/>
        <v>407</v>
      </c>
      <c r="I36" s="158"/>
      <c r="J36" s="158">
        <f>F36+C36</f>
        <v>786</v>
      </c>
      <c r="K36" s="152">
        <v>0</v>
      </c>
    </row>
    <row r="37" spans="1:14" s="10" customFormat="1" ht="63" customHeight="1">
      <c r="A37" s="159" t="s">
        <v>136</v>
      </c>
      <c r="B37" s="160">
        <v>311332.3</v>
      </c>
      <c r="C37" s="160">
        <v>181688</v>
      </c>
      <c r="D37" s="152">
        <f>C37/B37*100</f>
        <v>58.358223672905126</v>
      </c>
      <c r="E37" s="157">
        <v>0</v>
      </c>
      <c r="F37" s="161">
        <v>0</v>
      </c>
      <c r="G37" s="152">
        <v>0</v>
      </c>
      <c r="H37" s="158">
        <f t="shared" si="1"/>
        <v>311332.3</v>
      </c>
      <c r="I37" s="158"/>
      <c r="J37" s="158">
        <f>C37+F37</f>
        <v>181688</v>
      </c>
      <c r="K37" s="152">
        <f t="shared" ref="K37:K45" si="6">J37/H37*100</f>
        <v>58.358223672905126</v>
      </c>
    </row>
    <row r="38" spans="1:14" s="10" customFormat="1" ht="86.25" hidden="1" customHeight="1">
      <c r="A38" s="159" t="s">
        <v>137</v>
      </c>
      <c r="B38" s="160">
        <v>0</v>
      </c>
      <c r="C38" s="160">
        <v>0</v>
      </c>
      <c r="D38" s="152" t="e">
        <f>C38/B38*100</f>
        <v>#DIV/0!</v>
      </c>
      <c r="E38" s="157">
        <v>0</v>
      </c>
      <c r="F38" s="161">
        <v>0</v>
      </c>
      <c r="G38" s="152">
        <v>0</v>
      </c>
      <c r="H38" s="158">
        <f t="shared" si="1"/>
        <v>0</v>
      </c>
      <c r="I38" s="158"/>
      <c r="J38" s="158">
        <f>C38+F38</f>
        <v>0</v>
      </c>
      <c r="K38" s="152" t="e">
        <f t="shared" si="6"/>
        <v>#DIV/0!</v>
      </c>
    </row>
    <row r="39" spans="1:14" s="10" customFormat="1" ht="86.25" customHeight="1">
      <c r="A39" s="159" t="s">
        <v>166</v>
      </c>
      <c r="B39" s="160">
        <v>3268.1</v>
      </c>
      <c r="C39" s="160">
        <v>3268.1</v>
      </c>
      <c r="D39" s="152">
        <f>C39/B39*100</f>
        <v>100</v>
      </c>
      <c r="E39" s="157">
        <v>3268</v>
      </c>
      <c r="F39" s="161">
        <v>3268</v>
      </c>
      <c r="G39" s="152">
        <v>0</v>
      </c>
      <c r="H39" s="158">
        <f t="shared" si="1"/>
        <v>6536.1</v>
      </c>
      <c r="I39" s="158"/>
      <c r="J39" s="158">
        <f>C39+F39</f>
        <v>6536.1</v>
      </c>
      <c r="K39" s="152">
        <f t="shared" si="6"/>
        <v>100</v>
      </c>
    </row>
    <row r="40" spans="1:14" s="10" customFormat="1" ht="88.5" customHeight="1">
      <c r="A40" s="159" t="s">
        <v>138</v>
      </c>
      <c r="B40" s="154">
        <v>0</v>
      </c>
      <c r="C40" s="156">
        <v>0</v>
      </c>
      <c r="D40" s="152">
        <v>0</v>
      </c>
      <c r="E40" s="155">
        <v>25529</v>
      </c>
      <c r="F40" s="155">
        <v>14892</v>
      </c>
      <c r="G40" s="152">
        <f>F40/E40*100</f>
        <v>58.333659759489208</v>
      </c>
      <c r="H40" s="162">
        <f>E40</f>
        <v>25529</v>
      </c>
      <c r="I40" s="162"/>
      <c r="J40" s="162">
        <f>F40</f>
        <v>14892</v>
      </c>
      <c r="K40" s="152">
        <f t="shared" si="6"/>
        <v>58.333659759489208</v>
      </c>
    </row>
    <row r="41" spans="1:14" s="10" customFormat="1" ht="84" customHeight="1">
      <c r="A41" s="159" t="s">
        <v>139</v>
      </c>
      <c r="B41" s="155">
        <v>0</v>
      </c>
      <c r="C41" s="155">
        <v>0</v>
      </c>
      <c r="D41" s="152">
        <v>0</v>
      </c>
      <c r="E41" s="155">
        <v>4893</v>
      </c>
      <c r="F41" s="155">
        <v>4459</v>
      </c>
      <c r="G41" s="152">
        <f>F41/E41*100</f>
        <v>91.130185979971387</v>
      </c>
      <c r="H41" s="162">
        <f>E41</f>
        <v>4893</v>
      </c>
      <c r="I41" s="162"/>
      <c r="J41" s="162">
        <f>F41</f>
        <v>4459</v>
      </c>
      <c r="K41" s="152">
        <f t="shared" si="6"/>
        <v>91.130185979971387</v>
      </c>
      <c r="M41" s="88"/>
    </row>
    <row r="42" spans="1:14" s="10" customFormat="1" ht="66" customHeight="1">
      <c r="A42" s="163" t="s">
        <v>122</v>
      </c>
      <c r="B42" s="155">
        <v>544355</v>
      </c>
      <c r="C42" s="155">
        <v>314765</v>
      </c>
      <c r="D42" s="152">
        <f>C42/B42*100</f>
        <v>57.82347916341358</v>
      </c>
      <c r="E42" s="155">
        <v>59443</v>
      </c>
      <c r="F42" s="155">
        <v>38082</v>
      </c>
      <c r="G42" s="152">
        <f>F42/E42*100</f>
        <v>64.064734283262965</v>
      </c>
      <c r="H42" s="162">
        <f t="shared" ref="H42:H49" si="7">B42+E42</f>
        <v>603798</v>
      </c>
      <c r="I42" s="162"/>
      <c r="J42" s="162">
        <f t="shared" ref="J42:J49" si="8">C42+F42</f>
        <v>352847</v>
      </c>
      <c r="K42" s="152">
        <f t="shared" si="6"/>
        <v>58.437921291557771</v>
      </c>
      <c r="M42" s="88"/>
    </row>
    <row r="43" spans="1:14" s="10" customFormat="1" ht="87" customHeight="1">
      <c r="A43" s="164" t="s">
        <v>133</v>
      </c>
      <c r="B43" s="154">
        <v>0</v>
      </c>
      <c r="C43" s="154">
        <v>0</v>
      </c>
      <c r="D43" s="152">
        <v>0</v>
      </c>
      <c r="E43" s="156">
        <v>411</v>
      </c>
      <c r="F43" s="155">
        <v>7</v>
      </c>
      <c r="G43" s="152">
        <f>F43/E43*100</f>
        <v>1.7031630170316301</v>
      </c>
      <c r="H43" s="162">
        <f>B43+E43</f>
        <v>411</v>
      </c>
      <c r="I43" s="162"/>
      <c r="J43" s="162">
        <f>C43+F43</f>
        <v>7</v>
      </c>
      <c r="K43" s="152">
        <f>J43/H43*100</f>
        <v>1.7031630170316301</v>
      </c>
      <c r="M43" s="88"/>
    </row>
    <row r="44" spans="1:14" s="10" customFormat="1" ht="46.5" customHeight="1">
      <c r="A44" s="159" t="s">
        <v>120</v>
      </c>
      <c r="B44" s="154">
        <v>0</v>
      </c>
      <c r="C44" s="154">
        <v>0</v>
      </c>
      <c r="D44" s="152">
        <v>0</v>
      </c>
      <c r="E44" s="155">
        <v>1168</v>
      </c>
      <c r="F44" s="155">
        <v>480</v>
      </c>
      <c r="G44" s="152">
        <f>F44/E44*100</f>
        <v>41.095890410958901</v>
      </c>
      <c r="H44" s="162">
        <f t="shared" si="7"/>
        <v>1168</v>
      </c>
      <c r="I44" s="162"/>
      <c r="J44" s="162">
        <f t="shared" si="8"/>
        <v>480</v>
      </c>
      <c r="K44" s="152">
        <f t="shared" si="6"/>
        <v>41.095890410958901</v>
      </c>
      <c r="L44" s="88"/>
    </row>
    <row r="45" spans="1:14" s="10" customFormat="1" ht="62.25" customHeight="1">
      <c r="A45" s="163" t="s">
        <v>121</v>
      </c>
      <c r="B45" s="154">
        <v>551077.19999999995</v>
      </c>
      <c r="C45" s="154">
        <v>307763</v>
      </c>
      <c r="D45" s="152">
        <f>C45/B45*100</f>
        <v>55.84752916651243</v>
      </c>
      <c r="E45" s="156">
        <v>0</v>
      </c>
      <c r="F45" s="155">
        <v>0</v>
      </c>
      <c r="G45" s="152">
        <v>0</v>
      </c>
      <c r="H45" s="162">
        <f t="shared" si="7"/>
        <v>551077.19999999995</v>
      </c>
      <c r="I45" s="162"/>
      <c r="J45" s="162">
        <f t="shared" si="8"/>
        <v>307763</v>
      </c>
      <c r="K45" s="152">
        <f t="shared" si="6"/>
        <v>55.84752916651243</v>
      </c>
    </row>
    <row r="46" spans="1:14" s="10" customFormat="1" ht="168" customHeight="1">
      <c r="A46" s="159" t="s">
        <v>127</v>
      </c>
      <c r="B46" s="155">
        <v>6264</v>
      </c>
      <c r="C46" s="155">
        <v>2948</v>
      </c>
      <c r="D46" s="152">
        <f>C46/B46*100</f>
        <v>47.062579821200515</v>
      </c>
      <c r="E46" s="156">
        <v>0</v>
      </c>
      <c r="F46" s="155">
        <v>0</v>
      </c>
      <c r="G46" s="152">
        <v>0</v>
      </c>
      <c r="H46" s="162">
        <f t="shared" si="7"/>
        <v>6264</v>
      </c>
      <c r="I46" s="162"/>
      <c r="J46" s="162">
        <f t="shared" si="8"/>
        <v>2948</v>
      </c>
      <c r="K46" s="152">
        <f>J46/H46*100</f>
        <v>47.062579821200515</v>
      </c>
    </row>
    <row r="47" spans="1:14" s="10" customFormat="1" ht="63.75" customHeight="1">
      <c r="A47" s="159" t="s">
        <v>128</v>
      </c>
      <c r="B47" s="155">
        <v>20260</v>
      </c>
      <c r="C47" s="155">
        <v>12138</v>
      </c>
      <c r="D47" s="152">
        <f>C47/B47*100</f>
        <v>59.911154985192496</v>
      </c>
      <c r="E47" s="156">
        <v>13126</v>
      </c>
      <c r="F47" s="155">
        <v>8660</v>
      </c>
      <c r="G47" s="152">
        <f>F47/E47*100</f>
        <v>65.975925643760476</v>
      </c>
      <c r="H47" s="162">
        <f t="shared" si="7"/>
        <v>33386</v>
      </c>
      <c r="I47" s="162"/>
      <c r="J47" s="162">
        <f t="shared" si="8"/>
        <v>20798</v>
      </c>
      <c r="K47" s="152">
        <f>J47/H47*100</f>
        <v>62.295572994668426</v>
      </c>
    </row>
    <row r="48" spans="1:14" s="10" customFormat="1" ht="70.5" customHeight="1">
      <c r="A48" s="163" t="s">
        <v>134</v>
      </c>
      <c r="B48" s="154">
        <v>0</v>
      </c>
      <c r="C48" s="154">
        <v>4</v>
      </c>
      <c r="D48" s="152">
        <v>0</v>
      </c>
      <c r="E48" s="156">
        <v>0</v>
      </c>
      <c r="F48" s="155">
        <v>0</v>
      </c>
      <c r="G48" s="152">
        <v>0</v>
      </c>
      <c r="H48" s="162">
        <f t="shared" si="7"/>
        <v>0</v>
      </c>
      <c r="I48" s="162">
        <f>C48+F48</f>
        <v>4</v>
      </c>
      <c r="J48" s="162">
        <f t="shared" si="8"/>
        <v>4</v>
      </c>
      <c r="K48" s="152">
        <v>0</v>
      </c>
      <c r="N48" s="212"/>
    </row>
    <row r="49" spans="1:12" s="10" customFormat="1" ht="87.75" customHeight="1">
      <c r="A49" s="163" t="s">
        <v>129</v>
      </c>
      <c r="B49" s="154">
        <v>0</v>
      </c>
      <c r="C49" s="154">
        <v>-47</v>
      </c>
      <c r="D49" s="152">
        <v>0</v>
      </c>
      <c r="E49" s="156">
        <v>0</v>
      </c>
      <c r="F49" s="155">
        <v>0</v>
      </c>
      <c r="G49" s="152">
        <v>0</v>
      </c>
      <c r="H49" s="162">
        <f t="shared" si="7"/>
        <v>0</v>
      </c>
      <c r="I49" s="162"/>
      <c r="J49" s="162">
        <f t="shared" si="8"/>
        <v>-47</v>
      </c>
      <c r="K49" s="152">
        <v>0</v>
      </c>
    </row>
    <row r="50" spans="1:12" s="10" customFormat="1" ht="24" customHeight="1">
      <c r="A50" s="165" t="s">
        <v>3</v>
      </c>
      <c r="B50" s="166">
        <f>SUM(B35:B49)</f>
        <v>1674860.5999999999</v>
      </c>
      <c r="C50" s="166">
        <f>SUM(C35:C49)</f>
        <v>965575.1</v>
      </c>
      <c r="D50" s="152">
        <f>C50/B50*100</f>
        <v>57.651072572845763</v>
      </c>
      <c r="E50" s="166">
        <f>SUM(E35:E49)</f>
        <v>162564</v>
      </c>
      <c r="F50" s="166">
        <f>SUM(F35:F49)</f>
        <v>97851</v>
      </c>
      <c r="G50" s="152">
        <f>F50/E50*100</f>
        <v>60.192293496715145</v>
      </c>
      <c r="H50" s="166">
        <f>(B50+E50)-(E39+E40+E41+E42+E43+P46+E45+E47+E48+B46)+3688</f>
        <v>1728178.5999999999</v>
      </c>
      <c r="I50" s="166"/>
      <c r="J50" s="166">
        <f>(C50+F50)-(F39+F40+F41+F45+C46+F42+F46+O46+F47+F43)</f>
        <v>991110.10000000009</v>
      </c>
      <c r="K50" s="152">
        <f>J50/H50*100</f>
        <v>57.34998107255813</v>
      </c>
    </row>
    <row r="51" spans="1:12" s="10" customFormat="1" ht="24" customHeight="1">
      <c r="A51" s="268" t="s">
        <v>79</v>
      </c>
      <c r="B51" s="269"/>
      <c r="C51" s="269"/>
      <c r="D51" s="269"/>
      <c r="E51" s="269"/>
      <c r="F51" s="269"/>
      <c r="G51" s="269"/>
      <c r="H51" s="269"/>
      <c r="I51" s="269"/>
      <c r="J51" s="269"/>
      <c r="K51" s="270"/>
    </row>
    <row r="52" spans="1:12" s="10" customFormat="1" ht="19.5" customHeight="1">
      <c r="A52" s="271" t="s">
        <v>35</v>
      </c>
      <c r="B52" s="272" t="s">
        <v>23</v>
      </c>
      <c r="C52" s="272"/>
      <c r="D52" s="272"/>
      <c r="E52" s="273" t="s">
        <v>38</v>
      </c>
      <c r="F52" s="274"/>
      <c r="G52" s="275"/>
      <c r="H52" s="276" t="s">
        <v>74</v>
      </c>
      <c r="I52" s="276"/>
      <c r="J52" s="276"/>
      <c r="K52" s="276"/>
    </row>
    <row r="53" spans="1:12" s="10" customFormat="1" ht="86.25" customHeight="1">
      <c r="A53" s="254"/>
      <c r="B53" s="142" t="s">
        <v>154</v>
      </c>
      <c r="C53" s="142" t="s">
        <v>182</v>
      </c>
      <c r="D53" s="143" t="s">
        <v>53</v>
      </c>
      <c r="E53" s="142" t="s">
        <v>154</v>
      </c>
      <c r="F53" s="142" t="s">
        <v>182</v>
      </c>
      <c r="G53" s="143" t="s">
        <v>53</v>
      </c>
      <c r="H53" s="142" t="s">
        <v>154</v>
      </c>
      <c r="I53" s="142" t="s">
        <v>110</v>
      </c>
      <c r="J53" s="142" t="s">
        <v>182</v>
      </c>
      <c r="K53" s="143" t="s">
        <v>53</v>
      </c>
    </row>
    <row r="54" spans="1:12" s="10" customFormat="1" ht="43.5" customHeight="1">
      <c r="A54" s="167" t="s">
        <v>46</v>
      </c>
      <c r="B54" s="168">
        <f>SUM(B55:B61)</f>
        <v>67631</v>
      </c>
      <c r="C54" s="168">
        <f>SUM(C55:C61)</f>
        <v>37300</v>
      </c>
      <c r="D54" s="152">
        <f t="shared" ref="D54:D84" si="9">IF(B54=0,  "0 ", C54/B54*100)</f>
        <v>55.152223092960327</v>
      </c>
      <c r="E54" s="168">
        <f>SUM(E55:E61)</f>
        <v>36610</v>
      </c>
      <c r="F54" s="168">
        <f>SUM(F55:F61)</f>
        <v>18931</v>
      </c>
      <c r="G54" s="152">
        <f t="shared" ref="G54:G84" si="10">IF(E54=0,  "0 ", F54/E54*100)</f>
        <v>51.709915323682054</v>
      </c>
      <c r="H54" s="168">
        <f>SUM(H55:H61)</f>
        <v>104031</v>
      </c>
      <c r="I54" s="168">
        <f>SUM(I55:I61)</f>
        <v>203</v>
      </c>
      <c r="J54" s="168">
        <f>SUM(J55:J61)</f>
        <v>56028</v>
      </c>
      <c r="K54" s="152">
        <f t="shared" ref="K54:K84" si="11">IF(H54=0,  "0 ", J54/H54*100)</f>
        <v>53.857023387259559</v>
      </c>
    </row>
    <row r="55" spans="1:12" s="10" customFormat="1" ht="87.75" customHeight="1">
      <c r="A55" s="169" t="s">
        <v>54</v>
      </c>
      <c r="B55" s="170">
        <v>2535</v>
      </c>
      <c r="C55" s="171">
        <v>1487</v>
      </c>
      <c r="D55" s="152">
        <f t="shared" si="9"/>
        <v>58.658777120315584</v>
      </c>
      <c r="E55" s="170">
        <v>0</v>
      </c>
      <c r="F55" s="171">
        <v>0</v>
      </c>
      <c r="G55" s="152" t="str">
        <f t="shared" si="10"/>
        <v xml:space="preserve">0 </v>
      </c>
      <c r="H55" s="172">
        <f>B55+E55</f>
        <v>2535</v>
      </c>
      <c r="I55" s="172"/>
      <c r="J55" s="173">
        <f>C55+F55</f>
        <v>1487</v>
      </c>
      <c r="K55" s="152">
        <f t="shared" si="11"/>
        <v>58.658777120315584</v>
      </c>
      <c r="L55" s="104"/>
    </row>
    <row r="56" spans="1:12" s="10" customFormat="1" ht="103.5" customHeight="1">
      <c r="A56" s="169" t="s">
        <v>55</v>
      </c>
      <c r="B56" s="174">
        <v>3569</v>
      </c>
      <c r="C56" s="175">
        <v>1497</v>
      </c>
      <c r="D56" s="152">
        <f t="shared" si="9"/>
        <v>41.944522275147101</v>
      </c>
      <c r="E56" s="174">
        <v>25</v>
      </c>
      <c r="F56" s="176">
        <v>20</v>
      </c>
      <c r="G56" s="152">
        <f t="shared" si="10"/>
        <v>80</v>
      </c>
      <c r="H56" s="172">
        <f>B56</f>
        <v>3569</v>
      </c>
      <c r="I56" s="172">
        <v>20</v>
      </c>
      <c r="J56" s="173">
        <f>C56+F56-I56</f>
        <v>1497</v>
      </c>
      <c r="K56" s="152">
        <f t="shared" si="11"/>
        <v>41.944522275147101</v>
      </c>
      <c r="L56" s="104"/>
    </row>
    <row r="57" spans="1:12" s="10" customFormat="1" ht="126.75" customHeight="1">
      <c r="A57" s="169" t="s">
        <v>56</v>
      </c>
      <c r="B57" s="174">
        <v>50694</v>
      </c>
      <c r="C57" s="175">
        <v>29233</v>
      </c>
      <c r="D57" s="152">
        <f t="shared" si="9"/>
        <v>57.665601451848346</v>
      </c>
      <c r="E57" s="174">
        <v>34250</v>
      </c>
      <c r="F57" s="176">
        <v>18361</v>
      </c>
      <c r="G57" s="152">
        <f t="shared" si="10"/>
        <v>53.608759124087591</v>
      </c>
      <c r="H57" s="172">
        <v>84931</v>
      </c>
      <c r="I57" s="172">
        <v>10</v>
      </c>
      <c r="J57" s="173">
        <f>C57+F57-I57</f>
        <v>47584</v>
      </c>
      <c r="K57" s="152">
        <f t="shared" si="11"/>
        <v>56.026656933275241</v>
      </c>
      <c r="L57" s="104"/>
    </row>
    <row r="58" spans="1:12" s="10" customFormat="1" ht="28.5" customHeight="1">
      <c r="A58" s="169" t="s">
        <v>92</v>
      </c>
      <c r="B58" s="174">
        <v>61</v>
      </c>
      <c r="C58" s="175">
        <v>0</v>
      </c>
      <c r="D58" s="152">
        <f t="shared" si="9"/>
        <v>0</v>
      </c>
      <c r="E58" s="174">
        <v>0</v>
      </c>
      <c r="F58" s="176">
        <v>0</v>
      </c>
      <c r="G58" s="152" t="str">
        <f t="shared" si="10"/>
        <v xml:space="preserve">0 </v>
      </c>
      <c r="H58" s="172">
        <f>B58+E58</f>
        <v>61</v>
      </c>
      <c r="I58" s="172"/>
      <c r="J58" s="173">
        <f>C58+F58</f>
        <v>0</v>
      </c>
      <c r="K58" s="152">
        <f t="shared" si="11"/>
        <v>0</v>
      </c>
      <c r="L58" s="104"/>
    </row>
    <row r="59" spans="1:12" s="10" customFormat="1" ht="43.5" customHeight="1">
      <c r="A59" s="169" t="s">
        <v>6</v>
      </c>
      <c r="B59" s="174">
        <v>1894</v>
      </c>
      <c r="C59" s="175">
        <v>1027</v>
      </c>
      <c r="D59" s="152">
        <f t="shared" si="9"/>
        <v>54.223864836325241</v>
      </c>
      <c r="E59" s="174">
        <v>0</v>
      </c>
      <c r="F59" s="176">
        <v>0</v>
      </c>
      <c r="G59" s="152" t="str">
        <f t="shared" si="10"/>
        <v xml:space="preserve">0 </v>
      </c>
      <c r="H59" s="172">
        <f>B59+E59</f>
        <v>1894</v>
      </c>
      <c r="I59" s="172"/>
      <c r="J59" s="173">
        <f>C59+F59</f>
        <v>1027</v>
      </c>
      <c r="K59" s="152">
        <f t="shared" si="11"/>
        <v>54.223864836325241</v>
      </c>
      <c r="L59" s="104"/>
    </row>
    <row r="60" spans="1:12" s="10" customFormat="1" ht="31.5" customHeight="1">
      <c r="A60" s="169" t="s">
        <v>75</v>
      </c>
      <c r="B60" s="174">
        <v>691</v>
      </c>
      <c r="C60" s="175">
        <v>0</v>
      </c>
      <c r="D60" s="152">
        <f t="shared" si="9"/>
        <v>0</v>
      </c>
      <c r="E60" s="174">
        <v>894</v>
      </c>
      <c r="F60" s="176">
        <v>0</v>
      </c>
      <c r="G60" s="152">
        <f t="shared" si="10"/>
        <v>0</v>
      </c>
      <c r="H60" s="172">
        <f>B60+E60</f>
        <v>1585</v>
      </c>
      <c r="I60" s="172"/>
      <c r="J60" s="173">
        <f>C60+F60</f>
        <v>0</v>
      </c>
      <c r="K60" s="152">
        <f t="shared" si="11"/>
        <v>0</v>
      </c>
      <c r="L60" s="104"/>
    </row>
    <row r="61" spans="1:12" s="10" customFormat="1" ht="44.25" customHeight="1">
      <c r="A61" s="169" t="s">
        <v>57</v>
      </c>
      <c r="B61" s="174">
        <v>8187</v>
      </c>
      <c r="C61" s="175">
        <v>4056</v>
      </c>
      <c r="D61" s="152">
        <f t="shared" si="9"/>
        <v>49.541956760718215</v>
      </c>
      <c r="E61" s="174">
        <v>1441</v>
      </c>
      <c r="F61" s="176">
        <v>550</v>
      </c>
      <c r="G61" s="152">
        <f t="shared" si="10"/>
        <v>38.167938931297712</v>
      </c>
      <c r="H61" s="172">
        <v>9456</v>
      </c>
      <c r="I61" s="172">
        <v>173</v>
      </c>
      <c r="J61" s="173">
        <f>C61+F61-I61</f>
        <v>4433</v>
      </c>
      <c r="K61" s="152">
        <f t="shared" si="11"/>
        <v>46.88028764805415</v>
      </c>
      <c r="L61" s="104"/>
    </row>
    <row r="62" spans="1:12" s="10" customFormat="1" ht="31.5" customHeight="1">
      <c r="A62" s="167" t="s">
        <v>47</v>
      </c>
      <c r="B62" s="168">
        <f>B63</f>
        <v>0</v>
      </c>
      <c r="C62" s="168">
        <f>C63</f>
        <v>0</v>
      </c>
      <c r="D62" s="152" t="str">
        <f t="shared" si="9"/>
        <v xml:space="preserve">0 </v>
      </c>
      <c r="E62" s="168">
        <f>E63</f>
        <v>1168</v>
      </c>
      <c r="F62" s="168">
        <f>F63</f>
        <v>480</v>
      </c>
      <c r="G62" s="152">
        <f t="shared" si="10"/>
        <v>41.095890410958901</v>
      </c>
      <c r="H62" s="168">
        <f>H63</f>
        <v>1168</v>
      </c>
      <c r="I62" s="168">
        <f>I63</f>
        <v>0</v>
      </c>
      <c r="J62" s="168">
        <f>J63</f>
        <v>480</v>
      </c>
      <c r="K62" s="152">
        <f t="shared" si="11"/>
        <v>41.095890410958901</v>
      </c>
      <c r="L62" s="104"/>
    </row>
    <row r="63" spans="1:12" s="10" customFormat="1" ht="44.25" customHeight="1">
      <c r="A63" s="169" t="s">
        <v>26</v>
      </c>
      <c r="B63" s="174"/>
      <c r="C63" s="174">
        <v>0</v>
      </c>
      <c r="D63" s="152" t="str">
        <f t="shared" si="9"/>
        <v xml:space="preserve">0 </v>
      </c>
      <c r="E63" s="174">
        <v>1168</v>
      </c>
      <c r="F63" s="176">
        <v>480</v>
      </c>
      <c r="G63" s="152">
        <f t="shared" si="10"/>
        <v>41.095890410958901</v>
      </c>
      <c r="H63" s="172">
        <v>1168</v>
      </c>
      <c r="I63" s="172"/>
      <c r="J63" s="155">
        <f>C63+F63-I63</f>
        <v>480</v>
      </c>
      <c r="K63" s="152">
        <f t="shared" si="11"/>
        <v>41.095890410958901</v>
      </c>
      <c r="L63" s="104"/>
    </row>
    <row r="64" spans="1:12" s="10" customFormat="1" ht="39" hidden="1" customHeight="1">
      <c r="A64" s="169" t="s">
        <v>41</v>
      </c>
      <c r="B64" s="174"/>
      <c r="C64" s="174"/>
      <c r="D64" s="152" t="str">
        <f t="shared" si="9"/>
        <v xml:space="preserve">0 </v>
      </c>
      <c r="E64" s="174"/>
      <c r="F64" s="172"/>
      <c r="G64" s="152" t="str">
        <f t="shared" si="10"/>
        <v xml:space="preserve">0 </v>
      </c>
      <c r="H64" s="172">
        <f>B64+E64</f>
        <v>0</v>
      </c>
      <c r="I64" s="172"/>
      <c r="J64" s="172">
        <f>C64+F64</f>
        <v>0</v>
      </c>
      <c r="K64" s="152" t="str">
        <f t="shared" si="11"/>
        <v xml:space="preserve">0 </v>
      </c>
      <c r="L64" s="104"/>
    </row>
    <row r="65" spans="1:12" s="10" customFormat="1" ht="45.75" customHeight="1">
      <c r="A65" s="167" t="s">
        <v>107</v>
      </c>
      <c r="B65" s="168">
        <f>B66+B67+B68+B69</f>
        <v>10218</v>
      </c>
      <c r="C65" s="168">
        <f>C66+C67+C68+C69</f>
        <v>4043</v>
      </c>
      <c r="D65" s="152">
        <f t="shared" si="9"/>
        <v>39.56743002544529</v>
      </c>
      <c r="E65" s="168">
        <f>E66+E67+E69+E68</f>
        <v>12291</v>
      </c>
      <c r="F65" s="168">
        <f>F66+F69+F67+F68</f>
        <v>6043</v>
      </c>
      <c r="G65" s="152">
        <f t="shared" si="10"/>
        <v>49.166056464079404</v>
      </c>
      <c r="H65" s="168">
        <f>H66+H67+H69+H68</f>
        <v>22137</v>
      </c>
      <c r="I65" s="168">
        <f>I66+I67+I69</f>
        <v>72</v>
      </c>
      <c r="J65" s="168">
        <f>J66+J67+J69+J68</f>
        <v>10014</v>
      </c>
      <c r="K65" s="152">
        <f t="shared" si="11"/>
        <v>45.236481908117632</v>
      </c>
      <c r="L65" s="104"/>
    </row>
    <row r="66" spans="1:12" s="10" customFormat="1" ht="23.25" customHeight="1">
      <c r="A66" s="169" t="s">
        <v>111</v>
      </c>
      <c r="B66" s="174">
        <v>1229</v>
      </c>
      <c r="C66" s="175">
        <v>715</v>
      </c>
      <c r="D66" s="152">
        <f t="shared" si="9"/>
        <v>58.17737998372661</v>
      </c>
      <c r="E66" s="174">
        <v>0</v>
      </c>
      <c r="F66" s="176">
        <v>0</v>
      </c>
      <c r="G66" s="152" t="str">
        <f t="shared" si="10"/>
        <v xml:space="preserve">0 </v>
      </c>
      <c r="H66" s="172">
        <f>B66+E66</f>
        <v>1229</v>
      </c>
      <c r="I66" s="172"/>
      <c r="J66" s="176">
        <f>C66+F66</f>
        <v>715</v>
      </c>
      <c r="K66" s="152">
        <f t="shared" si="11"/>
        <v>58.17737998372661</v>
      </c>
      <c r="L66" s="104"/>
    </row>
    <row r="67" spans="1:12" s="10" customFormat="1" ht="87" hidden="1" customHeight="1">
      <c r="A67" s="169" t="s">
        <v>69</v>
      </c>
      <c r="B67" s="174"/>
      <c r="C67" s="175">
        <v>0</v>
      </c>
      <c r="D67" s="152" t="str">
        <f t="shared" si="9"/>
        <v xml:space="preserve">0 </v>
      </c>
      <c r="E67" s="174">
        <v>0</v>
      </c>
      <c r="F67" s="176">
        <v>0</v>
      </c>
      <c r="G67" s="152" t="str">
        <f t="shared" si="10"/>
        <v xml:space="preserve">0 </v>
      </c>
      <c r="H67" s="172">
        <f>B67+E67</f>
        <v>0</v>
      </c>
      <c r="I67" s="172"/>
      <c r="J67" s="173">
        <f>C67+F67</f>
        <v>0</v>
      </c>
      <c r="K67" s="152" t="str">
        <f t="shared" si="11"/>
        <v xml:space="preserve">0 </v>
      </c>
      <c r="L67" s="104"/>
    </row>
    <row r="68" spans="1:12" s="10" customFormat="1" ht="72.599999999999994" customHeight="1">
      <c r="A68" s="169" t="s">
        <v>132</v>
      </c>
      <c r="B68" s="174">
        <v>5763</v>
      </c>
      <c r="C68" s="175">
        <v>3102</v>
      </c>
      <c r="D68" s="152">
        <f t="shared" si="9"/>
        <v>53.826132222800624</v>
      </c>
      <c r="E68" s="174">
        <v>7934</v>
      </c>
      <c r="F68" s="176">
        <v>5751</v>
      </c>
      <c r="G68" s="152">
        <f t="shared" si="10"/>
        <v>72.485505419712624</v>
      </c>
      <c r="H68" s="172">
        <v>13697</v>
      </c>
      <c r="I68" s="172"/>
      <c r="J68" s="173">
        <f>C68+F68-I68</f>
        <v>8853</v>
      </c>
      <c r="K68" s="152">
        <f t="shared" si="11"/>
        <v>64.634591516390444</v>
      </c>
      <c r="L68" s="104"/>
    </row>
    <row r="69" spans="1:12" s="10" customFormat="1" ht="64.5" customHeight="1">
      <c r="A69" s="169" t="s">
        <v>91</v>
      </c>
      <c r="B69" s="174">
        <v>3226</v>
      </c>
      <c r="C69" s="175">
        <v>226</v>
      </c>
      <c r="D69" s="152">
        <f t="shared" si="9"/>
        <v>7.005579665220087</v>
      </c>
      <c r="E69" s="174">
        <v>4357</v>
      </c>
      <c r="F69" s="176">
        <v>292</v>
      </c>
      <c r="G69" s="152">
        <f t="shared" si="10"/>
        <v>6.701859077346799</v>
      </c>
      <c r="H69" s="172">
        <v>7211</v>
      </c>
      <c r="I69" s="172">
        <v>72</v>
      </c>
      <c r="J69" s="173">
        <f>C69+F69-I69</f>
        <v>446</v>
      </c>
      <c r="K69" s="152">
        <f t="shared" si="11"/>
        <v>6.1849951463042574</v>
      </c>
      <c r="L69" s="104"/>
    </row>
    <row r="70" spans="1:12" s="10" customFormat="1" ht="27.75" customHeight="1">
      <c r="A70" s="167" t="s">
        <v>48</v>
      </c>
      <c r="B70" s="168">
        <f>B71+B73+B75+B76+B77+B72+B74</f>
        <v>439480</v>
      </c>
      <c r="C70" s="168">
        <f>C71+C73+C75+C76+C77+C72+C74</f>
        <v>228352</v>
      </c>
      <c r="D70" s="152">
        <f t="shared" si="9"/>
        <v>51.959588604714668</v>
      </c>
      <c r="E70" s="168">
        <f>E71+E73+E75+E76+E77+E72+E74</f>
        <v>31774</v>
      </c>
      <c r="F70" s="168">
        <f>F71+F73+F75+F76+F77+F72+F74</f>
        <v>15570</v>
      </c>
      <c r="G70" s="152">
        <f t="shared" si="10"/>
        <v>49.002328948196642</v>
      </c>
      <c r="H70" s="168">
        <f>H71+H73+H75+H76+H77+H72+H74</f>
        <v>458296</v>
      </c>
      <c r="I70" s="168">
        <f>I71+I73+I75+I76+I77+I72+I74</f>
        <v>8515</v>
      </c>
      <c r="J70" s="168">
        <f>J71+J73+J75+J76+J77+J72+J74</f>
        <v>235407</v>
      </c>
      <c r="K70" s="152">
        <f t="shared" si="11"/>
        <v>51.36571124338856</v>
      </c>
      <c r="L70" s="104"/>
    </row>
    <row r="71" spans="1:12" s="10" customFormat="1" ht="34.5" customHeight="1">
      <c r="A71" s="169" t="s">
        <v>76</v>
      </c>
      <c r="B71" s="174">
        <v>581</v>
      </c>
      <c r="C71" s="175">
        <v>245</v>
      </c>
      <c r="D71" s="152">
        <f t="shared" si="9"/>
        <v>42.168674698795186</v>
      </c>
      <c r="E71" s="174">
        <v>0</v>
      </c>
      <c r="F71" s="176">
        <v>0</v>
      </c>
      <c r="G71" s="152" t="str">
        <f t="shared" si="10"/>
        <v xml:space="preserve">0 </v>
      </c>
      <c r="H71" s="172">
        <v>581</v>
      </c>
      <c r="I71" s="172"/>
      <c r="J71" s="176">
        <f>C71+F71</f>
        <v>245</v>
      </c>
      <c r="K71" s="152">
        <f t="shared" si="11"/>
        <v>42.168674698795186</v>
      </c>
      <c r="L71" s="104"/>
    </row>
    <row r="72" spans="1:12" s="10" customFormat="1" ht="41.25" customHeight="1">
      <c r="A72" s="169" t="s">
        <v>28</v>
      </c>
      <c r="B72" s="174">
        <v>9450</v>
      </c>
      <c r="C72" s="175">
        <v>4928</v>
      </c>
      <c r="D72" s="152">
        <f t="shared" si="9"/>
        <v>52.148148148148145</v>
      </c>
      <c r="E72" s="174">
        <v>405</v>
      </c>
      <c r="F72" s="176">
        <v>0</v>
      </c>
      <c r="G72" s="152">
        <f t="shared" si="10"/>
        <v>0</v>
      </c>
      <c r="H72" s="172">
        <v>9450</v>
      </c>
      <c r="I72" s="172"/>
      <c r="J72" s="176">
        <f>C72+F72</f>
        <v>4928</v>
      </c>
      <c r="K72" s="152">
        <f t="shared" si="11"/>
        <v>52.148148148148145</v>
      </c>
      <c r="L72" s="104"/>
    </row>
    <row r="73" spans="1:12" s="10" customFormat="1" ht="39" hidden="1" customHeight="1">
      <c r="A73" s="169" t="s">
        <v>70</v>
      </c>
      <c r="B73" s="174">
        <v>0</v>
      </c>
      <c r="C73" s="175">
        <v>0</v>
      </c>
      <c r="D73" s="152" t="str">
        <f t="shared" si="9"/>
        <v xml:space="preserve">0 </v>
      </c>
      <c r="E73" s="174">
        <v>0</v>
      </c>
      <c r="F73" s="176">
        <v>0</v>
      </c>
      <c r="G73" s="152" t="str">
        <f t="shared" si="10"/>
        <v xml:space="preserve">0 </v>
      </c>
      <c r="H73" s="172">
        <f>B73+E73</f>
        <v>0</v>
      </c>
      <c r="I73" s="172"/>
      <c r="J73" s="176">
        <f>C73+F73</f>
        <v>0</v>
      </c>
      <c r="K73" s="152" t="str">
        <f t="shared" si="11"/>
        <v xml:space="preserve">0 </v>
      </c>
      <c r="L73" s="104"/>
    </row>
    <row r="74" spans="1:12" s="10" customFormat="1" ht="39" hidden="1" customHeight="1">
      <c r="A74" s="169" t="s">
        <v>83</v>
      </c>
      <c r="B74" s="174">
        <v>0</v>
      </c>
      <c r="C74" s="175">
        <v>0</v>
      </c>
      <c r="D74" s="152" t="str">
        <f t="shared" si="9"/>
        <v xml:space="preserve">0 </v>
      </c>
      <c r="E74" s="174">
        <v>0</v>
      </c>
      <c r="F74" s="176">
        <v>0</v>
      </c>
      <c r="G74" s="152" t="str">
        <f t="shared" si="10"/>
        <v xml:space="preserve">0 </v>
      </c>
      <c r="H74" s="172">
        <f>B74+E74</f>
        <v>0</v>
      </c>
      <c r="I74" s="172"/>
      <c r="J74" s="176">
        <f>C74+F74</f>
        <v>0</v>
      </c>
      <c r="K74" s="152" t="str">
        <f t="shared" si="11"/>
        <v xml:space="preserve">0 </v>
      </c>
      <c r="L74" s="104"/>
    </row>
    <row r="75" spans="1:12" s="10" customFormat="1" ht="26.25" customHeight="1">
      <c r="A75" s="169" t="s">
        <v>27</v>
      </c>
      <c r="B75" s="174">
        <v>9704</v>
      </c>
      <c r="C75" s="175">
        <v>5984</v>
      </c>
      <c r="D75" s="152">
        <f t="shared" si="9"/>
        <v>61.665292662819461</v>
      </c>
      <c r="E75" s="174">
        <v>0</v>
      </c>
      <c r="F75" s="176">
        <v>0</v>
      </c>
      <c r="G75" s="152" t="str">
        <f t="shared" si="10"/>
        <v xml:space="preserve">0 </v>
      </c>
      <c r="H75" s="172">
        <v>9704</v>
      </c>
      <c r="I75" s="172"/>
      <c r="J75" s="176">
        <f>C75+F75</f>
        <v>5984</v>
      </c>
      <c r="K75" s="152">
        <f t="shared" si="11"/>
        <v>61.665292662819461</v>
      </c>
      <c r="L75" s="104"/>
    </row>
    <row r="76" spans="1:12" s="10" customFormat="1" ht="24.75" customHeight="1">
      <c r="A76" s="169" t="s">
        <v>45</v>
      </c>
      <c r="B76" s="174">
        <v>357760</v>
      </c>
      <c r="C76" s="175">
        <v>182879</v>
      </c>
      <c r="D76" s="152">
        <f t="shared" si="9"/>
        <v>51.11778846153846</v>
      </c>
      <c r="E76" s="174">
        <v>15613</v>
      </c>
      <c r="F76" s="176">
        <v>8017</v>
      </c>
      <c r="G76" s="152">
        <f t="shared" si="10"/>
        <v>51.348235444821619</v>
      </c>
      <c r="H76" s="172">
        <v>360820</v>
      </c>
      <c r="I76" s="172">
        <v>8515</v>
      </c>
      <c r="J76" s="176">
        <f>C76+F76-I76</f>
        <v>182381</v>
      </c>
      <c r="K76" s="152">
        <f t="shared" si="11"/>
        <v>50.546255750789868</v>
      </c>
      <c r="L76" s="104"/>
    </row>
    <row r="77" spans="1:12" s="10" customFormat="1" ht="42.75" customHeight="1">
      <c r="A77" s="169" t="s">
        <v>34</v>
      </c>
      <c r="B77" s="174">
        <v>61985</v>
      </c>
      <c r="C77" s="175">
        <v>34316</v>
      </c>
      <c r="D77" s="152">
        <f t="shared" si="9"/>
        <v>55.361781076066784</v>
      </c>
      <c r="E77" s="174">
        <v>15756</v>
      </c>
      <c r="F77" s="176">
        <v>7553</v>
      </c>
      <c r="G77" s="152">
        <f t="shared" si="10"/>
        <v>47.937293729372939</v>
      </c>
      <c r="H77" s="172">
        <v>77741</v>
      </c>
      <c r="I77" s="172"/>
      <c r="J77" s="176">
        <f>C77+F77</f>
        <v>41869</v>
      </c>
      <c r="K77" s="152">
        <f t="shared" si="11"/>
        <v>53.857038113736643</v>
      </c>
      <c r="L77" s="104"/>
    </row>
    <row r="78" spans="1:12" s="10" customFormat="1" ht="42.75" customHeight="1">
      <c r="A78" s="167" t="s">
        <v>105</v>
      </c>
      <c r="B78" s="168">
        <f>B79+B80+B82+B83+B81</f>
        <v>90520</v>
      </c>
      <c r="C78" s="168">
        <f>C79+C80+C82+C83+C81</f>
        <v>57459</v>
      </c>
      <c r="D78" s="152">
        <f t="shared" si="9"/>
        <v>63.476579761378702</v>
      </c>
      <c r="E78" s="168">
        <f>E79+E80+E82+E83+E81</f>
        <v>86543</v>
      </c>
      <c r="F78" s="168">
        <f>F79+F80+F82+F83</f>
        <v>54592</v>
      </c>
      <c r="G78" s="152">
        <f t="shared" si="10"/>
        <v>63.080780652392455</v>
      </c>
      <c r="H78" s="168">
        <f>H79+H80+H82+H83+H81</f>
        <v>115046</v>
      </c>
      <c r="I78" s="168">
        <f>I79+I80+I82+I83+I81</f>
        <v>41006</v>
      </c>
      <c r="J78" s="168">
        <f>J79+J80+J82+J83+J81</f>
        <v>71045</v>
      </c>
      <c r="K78" s="152">
        <f t="shared" si="11"/>
        <v>61.753559445786898</v>
      </c>
      <c r="L78" s="104"/>
    </row>
    <row r="79" spans="1:12" s="10" customFormat="1" ht="30" customHeight="1">
      <c r="A79" s="169" t="s">
        <v>80</v>
      </c>
      <c r="B79" s="174">
        <v>290</v>
      </c>
      <c r="C79" s="175">
        <v>158</v>
      </c>
      <c r="D79" s="152">
        <f t="shared" si="9"/>
        <v>54.482758620689651</v>
      </c>
      <c r="E79" s="174">
        <v>0</v>
      </c>
      <c r="F79" s="176">
        <v>0</v>
      </c>
      <c r="G79" s="152" t="str">
        <f t="shared" si="10"/>
        <v xml:space="preserve">0 </v>
      </c>
      <c r="H79" s="172">
        <v>290</v>
      </c>
      <c r="I79" s="172"/>
      <c r="J79" s="173">
        <f>C79+F79</f>
        <v>158</v>
      </c>
      <c r="K79" s="152">
        <f t="shared" si="11"/>
        <v>54.482758620689651</v>
      </c>
      <c r="L79" s="104"/>
    </row>
    <row r="80" spans="1:12" s="10" customFormat="1" ht="39" hidden="1" customHeight="1">
      <c r="A80" s="169" t="s">
        <v>30</v>
      </c>
      <c r="B80" s="174"/>
      <c r="C80" s="175"/>
      <c r="D80" s="152" t="str">
        <f t="shared" si="9"/>
        <v xml:space="preserve">0 </v>
      </c>
      <c r="E80" s="174">
        <v>0</v>
      </c>
      <c r="F80" s="176">
        <v>0</v>
      </c>
      <c r="G80" s="152" t="str">
        <f t="shared" si="10"/>
        <v xml:space="preserve">0 </v>
      </c>
      <c r="H80" s="172">
        <f>B80+E80</f>
        <v>0</v>
      </c>
      <c r="I80" s="172"/>
      <c r="J80" s="173">
        <f>C80+F80</f>
        <v>0</v>
      </c>
      <c r="K80" s="152" t="str">
        <f t="shared" si="11"/>
        <v xml:space="preserve">0 </v>
      </c>
      <c r="L80" s="104"/>
    </row>
    <row r="81" spans="1:12" s="10" customFormat="1" ht="29.25" customHeight="1">
      <c r="A81" s="169" t="s">
        <v>30</v>
      </c>
      <c r="B81" s="174">
        <v>75</v>
      </c>
      <c r="C81" s="175">
        <v>75</v>
      </c>
      <c r="D81" s="152">
        <f t="shared" si="9"/>
        <v>100</v>
      </c>
      <c r="E81" s="174">
        <v>0</v>
      </c>
      <c r="F81" s="176">
        <v>0</v>
      </c>
      <c r="G81" s="152" t="str">
        <f t="shared" si="10"/>
        <v xml:space="preserve">0 </v>
      </c>
      <c r="H81" s="172">
        <v>75</v>
      </c>
      <c r="I81" s="172"/>
      <c r="J81" s="173">
        <f>C81+F81</f>
        <v>75</v>
      </c>
      <c r="K81" s="152">
        <f t="shared" si="11"/>
        <v>100</v>
      </c>
      <c r="L81" s="104"/>
    </row>
    <row r="82" spans="1:12" s="10" customFormat="1" ht="27" customHeight="1">
      <c r="A82" s="169" t="s">
        <v>71</v>
      </c>
      <c r="B82" s="174">
        <v>90155</v>
      </c>
      <c r="C82" s="175">
        <v>57226</v>
      </c>
      <c r="D82" s="152">
        <f t="shared" si="9"/>
        <v>63.475126171593367</v>
      </c>
      <c r="E82" s="174">
        <v>86543</v>
      </c>
      <c r="F82" s="176">
        <v>54592</v>
      </c>
      <c r="G82" s="152">
        <f t="shared" si="10"/>
        <v>63.080780652392455</v>
      </c>
      <c r="H82" s="172">
        <v>114681</v>
      </c>
      <c r="I82" s="172">
        <v>41006</v>
      </c>
      <c r="J82" s="173">
        <f>C82+F82-I82</f>
        <v>70812</v>
      </c>
      <c r="K82" s="152">
        <f t="shared" si="11"/>
        <v>61.746932796191182</v>
      </c>
      <c r="L82" s="104"/>
    </row>
    <row r="83" spans="1:12" s="10" customFormat="1" ht="39" hidden="1" customHeight="1">
      <c r="A83" s="169" t="s">
        <v>72</v>
      </c>
      <c r="B83" s="174">
        <v>0</v>
      </c>
      <c r="C83" s="174">
        <v>0</v>
      </c>
      <c r="D83" s="152" t="str">
        <f t="shared" si="9"/>
        <v xml:space="preserve">0 </v>
      </c>
      <c r="E83" s="174">
        <v>0</v>
      </c>
      <c r="F83" s="172">
        <v>0</v>
      </c>
      <c r="G83" s="152" t="str">
        <f t="shared" si="10"/>
        <v xml:space="preserve">0 </v>
      </c>
      <c r="H83" s="172">
        <f>B83+E83</f>
        <v>0</v>
      </c>
      <c r="I83" s="172"/>
      <c r="J83" s="172">
        <f>C83+F83</f>
        <v>0</v>
      </c>
      <c r="K83" s="152" t="str">
        <f t="shared" si="11"/>
        <v xml:space="preserve">0 </v>
      </c>
      <c r="L83" s="104"/>
    </row>
    <row r="84" spans="1:12" s="10" customFormat="1" ht="25.5" customHeight="1">
      <c r="A84" s="167" t="s">
        <v>106</v>
      </c>
      <c r="B84" s="168">
        <f>B86+B85</f>
        <v>263</v>
      </c>
      <c r="C84" s="168">
        <f>C86</f>
        <v>0</v>
      </c>
      <c r="D84" s="152">
        <f t="shared" si="9"/>
        <v>0</v>
      </c>
      <c r="E84" s="168">
        <f>E86</f>
        <v>0</v>
      </c>
      <c r="F84" s="168">
        <f>F86</f>
        <v>0</v>
      </c>
      <c r="G84" s="152" t="str">
        <f t="shared" si="10"/>
        <v xml:space="preserve">0 </v>
      </c>
      <c r="H84" s="168">
        <f>H86+H85</f>
        <v>263</v>
      </c>
      <c r="I84" s="168">
        <f>I86</f>
        <v>0</v>
      </c>
      <c r="J84" s="168">
        <f>J86</f>
        <v>0</v>
      </c>
      <c r="K84" s="152">
        <f t="shared" si="11"/>
        <v>0</v>
      </c>
      <c r="L84" s="104"/>
    </row>
    <row r="85" spans="1:12" s="10" customFormat="1" ht="24" hidden="1" customHeight="1">
      <c r="A85" s="169" t="s">
        <v>93</v>
      </c>
      <c r="B85" s="170"/>
      <c r="C85" s="168">
        <v>0</v>
      </c>
      <c r="D85" s="152">
        <v>0</v>
      </c>
      <c r="E85" s="168">
        <v>0</v>
      </c>
      <c r="F85" s="168">
        <v>0</v>
      </c>
      <c r="G85" s="152">
        <v>0</v>
      </c>
      <c r="H85" s="168"/>
      <c r="I85" s="168"/>
      <c r="J85" s="168">
        <v>0</v>
      </c>
      <c r="K85" s="152"/>
      <c r="L85" s="104"/>
    </row>
    <row r="86" spans="1:12" s="10" customFormat="1" ht="42" customHeight="1">
      <c r="A86" s="169" t="s">
        <v>112</v>
      </c>
      <c r="B86" s="174">
        <v>263</v>
      </c>
      <c r="C86" s="174">
        <v>0</v>
      </c>
      <c r="D86" s="152">
        <f t="shared" ref="D86:D131" si="12">IF(B86=0,  "0 ", C86/B86*100)</f>
        <v>0</v>
      </c>
      <c r="E86" s="174">
        <v>0</v>
      </c>
      <c r="F86" s="172">
        <v>0</v>
      </c>
      <c r="G86" s="152" t="str">
        <f t="shared" ref="G86:G124" si="13">IF(E86=0,  "0 ", F86/E86*100)</f>
        <v xml:space="preserve">0 </v>
      </c>
      <c r="H86" s="172">
        <f>B86+E86</f>
        <v>263</v>
      </c>
      <c r="I86" s="172"/>
      <c r="J86" s="155">
        <f>C86+F86</f>
        <v>0</v>
      </c>
      <c r="K86" s="152">
        <f t="shared" ref="K86:K131" si="14">IF(H86=0,  "0 ", J86/H86*100)</f>
        <v>0</v>
      </c>
      <c r="L86" s="104"/>
    </row>
    <row r="87" spans="1:12" s="10" customFormat="1" ht="24.75" customHeight="1">
      <c r="A87" s="167" t="s">
        <v>49</v>
      </c>
      <c r="B87" s="177">
        <f>B88+B89+B92+B94+B95+B91</f>
        <v>640058</v>
      </c>
      <c r="C87" s="177">
        <f>C88+C89+C92+C94+C95+C91</f>
        <v>387058</v>
      </c>
      <c r="D87" s="152">
        <f t="shared" si="12"/>
        <v>60.47233219489484</v>
      </c>
      <c r="E87" s="168">
        <f>E88+E89+E92+E94+E95</f>
        <v>285</v>
      </c>
      <c r="F87" s="168">
        <f>F88+F89+F92+F94+F95</f>
        <v>31</v>
      </c>
      <c r="G87" s="152">
        <f t="shared" si="13"/>
        <v>10.87719298245614</v>
      </c>
      <c r="H87" s="168">
        <f>H88+H89+H92+H94+H95+H91</f>
        <v>640343</v>
      </c>
      <c r="I87" s="168">
        <f>I88+I89+I92+I94+I95+I91</f>
        <v>0</v>
      </c>
      <c r="J87" s="168">
        <f>J88+J89+J92+J94+J95+J91</f>
        <v>387089</v>
      </c>
      <c r="K87" s="152">
        <f t="shared" si="14"/>
        <v>60.450258689483604</v>
      </c>
      <c r="L87" s="104"/>
    </row>
    <row r="88" spans="1:12" s="10" customFormat="1" ht="24.75" customHeight="1">
      <c r="A88" s="169" t="s">
        <v>9</v>
      </c>
      <c r="B88" s="174">
        <v>181183</v>
      </c>
      <c r="C88" s="175">
        <v>105985</v>
      </c>
      <c r="D88" s="152">
        <f t="shared" si="12"/>
        <v>58.496106146823934</v>
      </c>
      <c r="E88" s="174">
        <v>0</v>
      </c>
      <c r="F88" s="176">
        <v>0</v>
      </c>
      <c r="G88" s="152" t="str">
        <f t="shared" si="13"/>
        <v xml:space="preserve">0 </v>
      </c>
      <c r="H88" s="174">
        <v>181183</v>
      </c>
      <c r="I88" s="172"/>
      <c r="J88" s="173">
        <f>C88+F88</f>
        <v>105985</v>
      </c>
      <c r="K88" s="152">
        <f t="shared" si="14"/>
        <v>58.496106146823934</v>
      </c>
      <c r="L88" s="104"/>
    </row>
    <row r="89" spans="1:12" s="10" customFormat="1" ht="32.450000000000003" customHeight="1">
      <c r="A89" s="169" t="s">
        <v>10</v>
      </c>
      <c r="B89" s="174">
        <v>388503</v>
      </c>
      <c r="C89" s="175">
        <v>246117</v>
      </c>
      <c r="D89" s="152">
        <f t="shared" si="12"/>
        <v>63.350089960695286</v>
      </c>
      <c r="E89" s="174">
        <v>0</v>
      </c>
      <c r="F89" s="176">
        <v>0</v>
      </c>
      <c r="G89" s="152" t="str">
        <f t="shared" si="13"/>
        <v xml:space="preserve">0 </v>
      </c>
      <c r="H89" s="174">
        <v>388503</v>
      </c>
      <c r="I89" s="172"/>
      <c r="J89" s="173">
        <f>C89+F89</f>
        <v>246117</v>
      </c>
      <c r="K89" s="152">
        <f t="shared" si="14"/>
        <v>63.350089960695286</v>
      </c>
      <c r="L89" s="104"/>
    </row>
    <row r="90" spans="1:12" s="10" customFormat="1" ht="32.450000000000003" hidden="1" customHeight="1">
      <c r="A90" s="169" t="s">
        <v>21</v>
      </c>
      <c r="B90" s="174"/>
      <c r="C90" s="175"/>
      <c r="D90" s="152" t="str">
        <f t="shared" si="12"/>
        <v xml:space="preserve">0 </v>
      </c>
      <c r="E90" s="174"/>
      <c r="F90" s="176"/>
      <c r="G90" s="152" t="str">
        <f t="shared" si="13"/>
        <v xml:space="preserve">0 </v>
      </c>
      <c r="H90" s="174">
        <f>B90+E90</f>
        <v>0</v>
      </c>
      <c r="I90" s="172"/>
      <c r="J90" s="173">
        <f>C90+F90</f>
        <v>0</v>
      </c>
      <c r="K90" s="152" t="str">
        <f t="shared" si="14"/>
        <v xml:space="preserve">0 </v>
      </c>
      <c r="L90" s="104"/>
    </row>
    <row r="91" spans="1:12" s="10" customFormat="1" ht="32.450000000000003" customHeight="1">
      <c r="A91" s="169" t="s">
        <v>113</v>
      </c>
      <c r="B91" s="174">
        <v>37010</v>
      </c>
      <c r="C91" s="175">
        <v>18872</v>
      </c>
      <c r="D91" s="152">
        <f t="shared" si="12"/>
        <v>50.991623885436368</v>
      </c>
      <c r="E91" s="174">
        <v>0</v>
      </c>
      <c r="F91" s="176">
        <v>0</v>
      </c>
      <c r="G91" s="152" t="str">
        <f t="shared" si="13"/>
        <v xml:space="preserve">0 </v>
      </c>
      <c r="H91" s="174">
        <v>37010</v>
      </c>
      <c r="I91" s="172"/>
      <c r="J91" s="173">
        <f>C91+F91</f>
        <v>18872</v>
      </c>
      <c r="K91" s="152">
        <f t="shared" si="14"/>
        <v>50.991623885436368</v>
      </c>
      <c r="L91" s="104"/>
    </row>
    <row r="92" spans="1:12" s="10" customFormat="1" ht="60.75" customHeight="1">
      <c r="A92" s="169" t="s">
        <v>96</v>
      </c>
      <c r="B92" s="174">
        <v>946</v>
      </c>
      <c r="C92" s="175">
        <v>109</v>
      </c>
      <c r="D92" s="152">
        <f t="shared" si="12"/>
        <v>11.522198731501057</v>
      </c>
      <c r="E92" s="174">
        <v>144</v>
      </c>
      <c r="F92" s="176">
        <v>7</v>
      </c>
      <c r="G92" s="152">
        <f t="shared" si="13"/>
        <v>4.8611111111111116</v>
      </c>
      <c r="H92" s="174">
        <v>1090</v>
      </c>
      <c r="I92" s="172"/>
      <c r="J92" s="173">
        <f>C92+F92-I92</f>
        <v>116</v>
      </c>
      <c r="K92" s="152">
        <f t="shared" si="14"/>
        <v>10.642201834862385</v>
      </c>
      <c r="L92" s="104"/>
    </row>
    <row r="93" spans="1:12" s="10" customFormat="1" ht="6" hidden="1" customHeight="1">
      <c r="A93" s="169" t="s">
        <v>39</v>
      </c>
      <c r="B93" s="174">
        <v>0</v>
      </c>
      <c r="C93" s="175"/>
      <c r="D93" s="152" t="str">
        <f t="shared" si="12"/>
        <v xml:space="preserve">0 </v>
      </c>
      <c r="E93" s="174"/>
      <c r="F93" s="176"/>
      <c r="G93" s="152" t="str">
        <f t="shared" si="13"/>
        <v xml:space="preserve">0 </v>
      </c>
      <c r="H93" s="174">
        <f>B93+E93</f>
        <v>0</v>
      </c>
      <c r="I93" s="172"/>
      <c r="J93" s="173">
        <f>C93+F93</f>
        <v>0</v>
      </c>
      <c r="K93" s="152" t="str">
        <f t="shared" si="14"/>
        <v xml:space="preserve">0 </v>
      </c>
      <c r="L93" s="104"/>
    </row>
    <row r="94" spans="1:12" s="10" customFormat="1" ht="45" customHeight="1">
      <c r="A94" s="169" t="s">
        <v>20</v>
      </c>
      <c r="B94" s="174">
        <v>2188</v>
      </c>
      <c r="C94" s="175">
        <v>310</v>
      </c>
      <c r="D94" s="152">
        <f t="shared" si="12"/>
        <v>14.168190127970751</v>
      </c>
      <c r="E94" s="174">
        <v>141</v>
      </c>
      <c r="F94" s="176">
        <v>24</v>
      </c>
      <c r="G94" s="152">
        <f t="shared" si="13"/>
        <v>17.021276595744681</v>
      </c>
      <c r="H94" s="174">
        <v>2329</v>
      </c>
      <c r="I94" s="172"/>
      <c r="J94" s="173">
        <f>C94+F94-I94</f>
        <v>334</v>
      </c>
      <c r="K94" s="152">
        <f t="shared" si="14"/>
        <v>14.340918849291542</v>
      </c>
      <c r="L94" s="104"/>
    </row>
    <row r="95" spans="1:12" s="10" customFormat="1" ht="42" customHeight="1">
      <c r="A95" s="169" t="s">
        <v>29</v>
      </c>
      <c r="B95" s="174">
        <v>30228</v>
      </c>
      <c r="C95" s="175">
        <v>15665</v>
      </c>
      <c r="D95" s="152">
        <f t="shared" si="12"/>
        <v>51.822813285695382</v>
      </c>
      <c r="E95" s="174">
        <v>0</v>
      </c>
      <c r="F95" s="176">
        <v>0</v>
      </c>
      <c r="G95" s="152" t="str">
        <f t="shared" si="13"/>
        <v xml:space="preserve">0 </v>
      </c>
      <c r="H95" s="174">
        <v>30228</v>
      </c>
      <c r="I95" s="172"/>
      <c r="J95" s="173">
        <f>C95+F95</f>
        <v>15665</v>
      </c>
      <c r="K95" s="152">
        <f t="shared" si="14"/>
        <v>51.822813285695382</v>
      </c>
      <c r="L95" s="104"/>
    </row>
    <row r="96" spans="1:12" s="10" customFormat="1" ht="42" customHeight="1">
      <c r="A96" s="167" t="s">
        <v>97</v>
      </c>
      <c r="B96" s="168">
        <f>B97+B98+B99</f>
        <v>122832</v>
      </c>
      <c r="C96" s="168">
        <f>C97+C98+C99</f>
        <v>63672</v>
      </c>
      <c r="D96" s="152">
        <f t="shared" si="12"/>
        <v>51.836654943337244</v>
      </c>
      <c r="E96" s="168">
        <f>E97+E98+E99</f>
        <v>0</v>
      </c>
      <c r="F96" s="168">
        <f>F97+F98+F99</f>
        <v>0</v>
      </c>
      <c r="G96" s="152" t="str">
        <f t="shared" si="13"/>
        <v xml:space="preserve">0 </v>
      </c>
      <c r="H96" s="168">
        <f>H97+H98+H99</f>
        <v>122832</v>
      </c>
      <c r="I96" s="168">
        <f>I97+I98+I99</f>
        <v>0</v>
      </c>
      <c r="J96" s="168">
        <f>J97+J98+J99</f>
        <v>63672</v>
      </c>
      <c r="K96" s="152">
        <f t="shared" si="14"/>
        <v>51.836654943337244</v>
      </c>
      <c r="L96" s="104"/>
    </row>
    <row r="97" spans="1:14" s="10" customFormat="1" ht="24.75" customHeight="1">
      <c r="A97" s="169" t="s">
        <v>11</v>
      </c>
      <c r="B97" s="174">
        <v>92586</v>
      </c>
      <c r="C97" s="175">
        <v>48624</v>
      </c>
      <c r="D97" s="152">
        <f t="shared" si="12"/>
        <v>52.517659257339119</v>
      </c>
      <c r="E97" s="174">
        <v>0</v>
      </c>
      <c r="F97" s="176">
        <v>0</v>
      </c>
      <c r="G97" s="152" t="str">
        <f t="shared" si="13"/>
        <v xml:space="preserve">0 </v>
      </c>
      <c r="H97" s="172">
        <v>92586</v>
      </c>
      <c r="I97" s="172"/>
      <c r="J97" s="173">
        <f>C97+F97-I97</f>
        <v>48624</v>
      </c>
      <c r="K97" s="152">
        <f t="shared" si="14"/>
        <v>52.517659257339119</v>
      </c>
      <c r="L97" s="104"/>
    </row>
    <row r="98" spans="1:14" s="10" customFormat="1" ht="39" hidden="1" customHeight="1">
      <c r="A98" s="169" t="s">
        <v>12</v>
      </c>
      <c r="B98" s="174"/>
      <c r="C98" s="175">
        <v>0</v>
      </c>
      <c r="D98" s="152" t="str">
        <f t="shared" si="12"/>
        <v xml:space="preserve">0 </v>
      </c>
      <c r="E98" s="174">
        <v>0</v>
      </c>
      <c r="F98" s="176">
        <v>0</v>
      </c>
      <c r="G98" s="152" t="str">
        <f t="shared" si="13"/>
        <v xml:space="preserve">0 </v>
      </c>
      <c r="H98" s="172">
        <f>B98+E98</f>
        <v>0</v>
      </c>
      <c r="I98" s="172"/>
      <c r="J98" s="173">
        <f>C98+F98</f>
        <v>0</v>
      </c>
      <c r="K98" s="152" t="str">
        <f t="shared" si="14"/>
        <v xml:space="preserve">0 </v>
      </c>
      <c r="L98" s="104"/>
    </row>
    <row r="99" spans="1:14" s="10" customFormat="1" ht="52.5" customHeight="1">
      <c r="A99" s="169" t="s">
        <v>73</v>
      </c>
      <c r="B99" s="174">
        <v>30246</v>
      </c>
      <c r="C99" s="175">
        <v>15048</v>
      </c>
      <c r="D99" s="152">
        <f t="shared" si="12"/>
        <v>49.752033326720891</v>
      </c>
      <c r="E99" s="174">
        <v>0</v>
      </c>
      <c r="F99" s="176">
        <v>0</v>
      </c>
      <c r="G99" s="152" t="str">
        <f t="shared" si="13"/>
        <v xml:space="preserve">0 </v>
      </c>
      <c r="H99" s="172">
        <v>30246</v>
      </c>
      <c r="I99" s="172"/>
      <c r="J99" s="173">
        <f>C99+F99</f>
        <v>15048</v>
      </c>
      <c r="K99" s="152">
        <f t="shared" si="14"/>
        <v>49.752033326720891</v>
      </c>
      <c r="L99" s="104"/>
    </row>
    <row r="100" spans="1:14" s="10" customFormat="1" ht="25.5" hidden="1" customHeight="1">
      <c r="A100" s="167" t="s">
        <v>84</v>
      </c>
      <c r="B100" s="168">
        <f>B101+B102+B103+B104</f>
        <v>0</v>
      </c>
      <c r="C100" s="178">
        <f>C101+C102+C103+C104</f>
        <v>0</v>
      </c>
      <c r="D100" s="152" t="str">
        <f t="shared" si="12"/>
        <v xml:space="preserve">0 </v>
      </c>
      <c r="E100" s="168">
        <f>E101+E102+E103+E104</f>
        <v>0</v>
      </c>
      <c r="F100" s="168">
        <f>F101+F102+F103+F104</f>
        <v>0</v>
      </c>
      <c r="G100" s="152" t="str">
        <f t="shared" si="13"/>
        <v xml:space="preserve">0 </v>
      </c>
      <c r="H100" s="168">
        <f>H101+H102+H103+H104</f>
        <v>0</v>
      </c>
      <c r="I100" s="168"/>
      <c r="J100" s="168">
        <f>J101+J102+J103+J104</f>
        <v>0</v>
      </c>
      <c r="K100" s="152" t="str">
        <f t="shared" si="14"/>
        <v xml:space="preserve">0 </v>
      </c>
      <c r="L100" s="104"/>
    </row>
    <row r="101" spans="1:14" s="10" customFormat="1" ht="28.5" hidden="1" customHeight="1">
      <c r="A101" s="169" t="s">
        <v>7</v>
      </c>
      <c r="B101" s="174"/>
      <c r="C101" s="175">
        <v>0</v>
      </c>
      <c r="D101" s="152" t="str">
        <f t="shared" si="12"/>
        <v xml:space="preserve">0 </v>
      </c>
      <c r="E101" s="174">
        <v>0</v>
      </c>
      <c r="F101" s="172">
        <v>0</v>
      </c>
      <c r="G101" s="152" t="str">
        <f t="shared" si="13"/>
        <v xml:space="preserve">0 </v>
      </c>
      <c r="H101" s="172">
        <f>B101+E101</f>
        <v>0</v>
      </c>
      <c r="I101" s="172"/>
      <c r="J101" s="172">
        <f>C101+F101</f>
        <v>0</v>
      </c>
      <c r="K101" s="152" t="str">
        <f t="shared" si="14"/>
        <v xml:space="preserve">0 </v>
      </c>
      <c r="L101" s="104"/>
    </row>
    <row r="102" spans="1:14" s="10" customFormat="1" ht="36" hidden="1" customHeight="1">
      <c r="A102" s="169" t="s">
        <v>25</v>
      </c>
      <c r="B102" s="174">
        <v>0</v>
      </c>
      <c r="C102" s="175">
        <v>0</v>
      </c>
      <c r="D102" s="152" t="str">
        <f t="shared" si="12"/>
        <v xml:space="preserve">0 </v>
      </c>
      <c r="E102" s="174">
        <v>0</v>
      </c>
      <c r="F102" s="172">
        <v>0</v>
      </c>
      <c r="G102" s="152" t="str">
        <f t="shared" si="13"/>
        <v xml:space="preserve">0 </v>
      </c>
      <c r="H102" s="172">
        <f>B102+E102</f>
        <v>0</v>
      </c>
      <c r="I102" s="172"/>
      <c r="J102" s="172">
        <f>C102+F102</f>
        <v>0</v>
      </c>
      <c r="K102" s="152" t="str">
        <f t="shared" si="14"/>
        <v xml:space="preserve">0 </v>
      </c>
      <c r="L102" s="104"/>
    </row>
    <row r="103" spans="1:14" s="10" customFormat="1" ht="44.25" hidden="1" customHeight="1">
      <c r="A103" s="169" t="s">
        <v>44</v>
      </c>
      <c r="B103" s="174"/>
      <c r="C103" s="175">
        <v>0</v>
      </c>
      <c r="D103" s="152" t="str">
        <f t="shared" si="12"/>
        <v xml:space="preserve">0 </v>
      </c>
      <c r="E103" s="174">
        <v>0</v>
      </c>
      <c r="F103" s="172">
        <v>0</v>
      </c>
      <c r="G103" s="152" t="str">
        <f t="shared" si="13"/>
        <v xml:space="preserve">0 </v>
      </c>
      <c r="H103" s="172">
        <f>B103+E103</f>
        <v>0</v>
      </c>
      <c r="I103" s="172"/>
      <c r="J103" s="172">
        <f>C103+F103</f>
        <v>0</v>
      </c>
      <c r="K103" s="152" t="str">
        <f t="shared" si="14"/>
        <v xml:space="preserve">0 </v>
      </c>
      <c r="L103" s="104"/>
    </row>
    <row r="104" spans="1:14" s="10" customFormat="1" ht="43.5" hidden="1" customHeight="1">
      <c r="A104" s="169" t="s">
        <v>81</v>
      </c>
      <c r="B104" s="174">
        <v>0</v>
      </c>
      <c r="C104" s="175">
        <v>0</v>
      </c>
      <c r="D104" s="152" t="str">
        <f t="shared" si="12"/>
        <v xml:space="preserve">0 </v>
      </c>
      <c r="E104" s="174">
        <v>0</v>
      </c>
      <c r="F104" s="176">
        <v>0</v>
      </c>
      <c r="G104" s="152" t="str">
        <f t="shared" si="13"/>
        <v xml:space="preserve">0 </v>
      </c>
      <c r="H104" s="172">
        <f>B104+E104</f>
        <v>0</v>
      </c>
      <c r="I104" s="172"/>
      <c r="J104" s="172">
        <f>C104+F104</f>
        <v>0</v>
      </c>
      <c r="K104" s="152" t="str">
        <f t="shared" si="14"/>
        <v xml:space="preserve">0 </v>
      </c>
      <c r="L104" s="104"/>
    </row>
    <row r="105" spans="1:14" s="10" customFormat="1" ht="24.75" customHeight="1">
      <c r="A105" s="167" t="s">
        <v>50</v>
      </c>
      <c r="B105" s="168">
        <f>B106+B107+B108+B109+B110</f>
        <v>248098</v>
      </c>
      <c r="C105" s="168">
        <f>C106+C107+C108+C109+C110</f>
        <v>139784</v>
      </c>
      <c r="D105" s="152">
        <f t="shared" si="12"/>
        <v>56.342251852090705</v>
      </c>
      <c r="E105" s="168">
        <f>E106+E107+E108+E109+E110</f>
        <v>0</v>
      </c>
      <c r="F105" s="168">
        <f>F106+F107+F108+F109+F110</f>
        <v>0</v>
      </c>
      <c r="G105" s="152" t="str">
        <f t="shared" si="13"/>
        <v xml:space="preserve">0 </v>
      </c>
      <c r="H105" s="168">
        <f>H106+H107+H108+H109+H110</f>
        <v>248098</v>
      </c>
      <c r="I105" s="168">
        <f>I106+I107+I108+I109+I110</f>
        <v>0</v>
      </c>
      <c r="J105" s="168">
        <f>J106+J107+J108+J109+J110</f>
        <v>139784</v>
      </c>
      <c r="K105" s="152">
        <f t="shared" si="14"/>
        <v>56.342251852090705</v>
      </c>
      <c r="L105" s="104"/>
    </row>
    <row r="106" spans="1:14" s="10" customFormat="1" ht="25.5" customHeight="1">
      <c r="A106" s="169" t="s">
        <v>13</v>
      </c>
      <c r="B106" s="174">
        <v>12096</v>
      </c>
      <c r="C106" s="175">
        <v>7183</v>
      </c>
      <c r="D106" s="152">
        <f t="shared" si="12"/>
        <v>59.383267195767196</v>
      </c>
      <c r="E106" s="174">
        <v>0</v>
      </c>
      <c r="F106" s="176">
        <v>0</v>
      </c>
      <c r="G106" s="152" t="str">
        <f t="shared" si="13"/>
        <v xml:space="preserve">0 </v>
      </c>
      <c r="H106" s="172">
        <f>B106</f>
        <v>12096</v>
      </c>
      <c r="I106" s="172"/>
      <c r="J106" s="173">
        <f>C106+F106</f>
        <v>7183</v>
      </c>
      <c r="K106" s="152">
        <f t="shared" si="14"/>
        <v>59.383267195767196</v>
      </c>
      <c r="L106" s="104"/>
    </row>
    <row r="107" spans="1:14" s="10" customFormat="1" ht="45" customHeight="1">
      <c r="A107" s="169" t="s">
        <v>33</v>
      </c>
      <c r="B107" s="174">
        <v>62723</v>
      </c>
      <c r="C107" s="175">
        <v>36391</v>
      </c>
      <c r="D107" s="152">
        <f t="shared" si="12"/>
        <v>58.018589672050126</v>
      </c>
      <c r="E107" s="174">
        <v>0</v>
      </c>
      <c r="F107" s="176">
        <v>0</v>
      </c>
      <c r="G107" s="152" t="str">
        <f t="shared" si="13"/>
        <v xml:space="preserve">0 </v>
      </c>
      <c r="H107" s="172">
        <f>B107</f>
        <v>62723</v>
      </c>
      <c r="I107" s="172"/>
      <c r="J107" s="173">
        <f>C107+F107</f>
        <v>36391</v>
      </c>
      <c r="K107" s="152">
        <f t="shared" si="14"/>
        <v>58.018589672050126</v>
      </c>
      <c r="L107" s="104"/>
    </row>
    <row r="108" spans="1:14" s="10" customFormat="1" ht="42.75" customHeight="1">
      <c r="A108" s="169" t="s">
        <v>31</v>
      </c>
      <c r="B108" s="174">
        <v>116628</v>
      </c>
      <c r="C108" s="175">
        <v>62132</v>
      </c>
      <c r="D108" s="152">
        <f t="shared" si="12"/>
        <v>53.273656411839355</v>
      </c>
      <c r="E108" s="174">
        <v>0</v>
      </c>
      <c r="F108" s="176">
        <v>0</v>
      </c>
      <c r="G108" s="152" t="str">
        <f t="shared" si="13"/>
        <v xml:space="preserve">0 </v>
      </c>
      <c r="H108" s="172">
        <f>B108+E108</f>
        <v>116628</v>
      </c>
      <c r="I108" s="172"/>
      <c r="J108" s="173">
        <f>C108+F108</f>
        <v>62132</v>
      </c>
      <c r="K108" s="152">
        <f t="shared" si="14"/>
        <v>53.273656411839355</v>
      </c>
      <c r="L108" s="104"/>
    </row>
    <row r="109" spans="1:14" s="10" customFormat="1" ht="21" customHeight="1">
      <c r="A109" s="169" t="s">
        <v>58</v>
      </c>
      <c r="B109" s="174">
        <v>43413</v>
      </c>
      <c r="C109" s="175">
        <v>26982</v>
      </c>
      <c r="D109" s="152">
        <f t="shared" si="12"/>
        <v>62.151889986870287</v>
      </c>
      <c r="E109" s="174">
        <v>0</v>
      </c>
      <c r="F109" s="176">
        <v>0</v>
      </c>
      <c r="G109" s="152" t="str">
        <f t="shared" si="13"/>
        <v xml:space="preserve">0 </v>
      </c>
      <c r="H109" s="172">
        <f>B109+E109</f>
        <v>43413</v>
      </c>
      <c r="I109" s="172"/>
      <c r="J109" s="173">
        <f>C109+F109</f>
        <v>26982</v>
      </c>
      <c r="K109" s="152">
        <f t="shared" si="14"/>
        <v>62.151889986870287</v>
      </c>
      <c r="L109" s="104"/>
    </row>
    <row r="110" spans="1:14" s="10" customFormat="1" ht="44.25" customHeight="1">
      <c r="A110" s="169" t="s">
        <v>32</v>
      </c>
      <c r="B110" s="174">
        <v>13238</v>
      </c>
      <c r="C110" s="179">
        <v>7096</v>
      </c>
      <c r="D110" s="152">
        <f t="shared" si="12"/>
        <v>53.603263332829734</v>
      </c>
      <c r="E110" s="174">
        <v>0</v>
      </c>
      <c r="F110" s="176">
        <v>0</v>
      </c>
      <c r="G110" s="152" t="str">
        <f t="shared" si="13"/>
        <v xml:space="preserve">0 </v>
      </c>
      <c r="H110" s="172">
        <f>B110+E110</f>
        <v>13238</v>
      </c>
      <c r="I110" s="172"/>
      <c r="J110" s="173">
        <f>C110+F110</f>
        <v>7096</v>
      </c>
      <c r="K110" s="152">
        <f t="shared" si="14"/>
        <v>53.603263332829734</v>
      </c>
      <c r="L110" s="104"/>
    </row>
    <row r="111" spans="1:14" s="10" customFormat="1" ht="44.25" customHeight="1">
      <c r="A111" s="180" t="s">
        <v>59</v>
      </c>
      <c r="B111" s="177">
        <f>B112+B113+B114</f>
        <v>38574</v>
      </c>
      <c r="C111" s="177">
        <f>C112+C113+C114</f>
        <v>20311</v>
      </c>
      <c r="D111" s="152">
        <f t="shared" si="12"/>
        <v>52.654637838958884</v>
      </c>
      <c r="E111" s="177">
        <f>E112+E113+E114</f>
        <v>0</v>
      </c>
      <c r="F111" s="177">
        <f>F112+F113+F114</f>
        <v>0</v>
      </c>
      <c r="G111" s="152" t="str">
        <f t="shared" si="13"/>
        <v xml:space="preserve">0 </v>
      </c>
      <c r="H111" s="177">
        <f>H112+H113+H114</f>
        <v>38574</v>
      </c>
      <c r="I111" s="177">
        <f>I112+I113+I114</f>
        <v>0</v>
      </c>
      <c r="J111" s="177">
        <f>J112+J113+J114</f>
        <v>20311</v>
      </c>
      <c r="K111" s="152">
        <f t="shared" si="14"/>
        <v>52.654637838958884</v>
      </c>
      <c r="L111" s="104"/>
      <c r="N111" s="89"/>
    </row>
    <row r="112" spans="1:14" s="10" customFormat="1" ht="22.5" customHeight="1">
      <c r="A112" s="169" t="s">
        <v>60</v>
      </c>
      <c r="B112" s="174">
        <v>24239</v>
      </c>
      <c r="C112" s="179">
        <v>11904</v>
      </c>
      <c r="D112" s="152">
        <f t="shared" si="12"/>
        <v>49.110936919839929</v>
      </c>
      <c r="E112" s="174">
        <v>0</v>
      </c>
      <c r="F112" s="172">
        <v>0</v>
      </c>
      <c r="G112" s="152" t="str">
        <f t="shared" si="13"/>
        <v xml:space="preserve">0 </v>
      </c>
      <c r="H112" s="172">
        <f>B112+E112</f>
        <v>24239</v>
      </c>
      <c r="I112" s="172"/>
      <c r="J112" s="173">
        <f>C112+F112</f>
        <v>11904</v>
      </c>
      <c r="K112" s="152">
        <f t="shared" si="14"/>
        <v>49.110936919839929</v>
      </c>
      <c r="L112" s="104"/>
    </row>
    <row r="113" spans="1:12" s="10" customFormat="1" ht="22.5" customHeight="1">
      <c r="A113" s="169" t="s">
        <v>61</v>
      </c>
      <c r="B113" s="174">
        <v>13966</v>
      </c>
      <c r="C113" s="179">
        <v>8158</v>
      </c>
      <c r="D113" s="152">
        <f t="shared" si="12"/>
        <v>58.413289417155944</v>
      </c>
      <c r="E113" s="174">
        <v>0</v>
      </c>
      <c r="F113" s="172">
        <v>0</v>
      </c>
      <c r="G113" s="152" t="str">
        <f t="shared" si="13"/>
        <v xml:space="preserve">0 </v>
      </c>
      <c r="H113" s="172">
        <f>B113+E113</f>
        <v>13966</v>
      </c>
      <c r="I113" s="172"/>
      <c r="J113" s="173">
        <f>C113+F113</f>
        <v>8158</v>
      </c>
      <c r="K113" s="152">
        <f t="shared" si="14"/>
        <v>58.413289417155944</v>
      </c>
      <c r="L113" s="104"/>
    </row>
    <row r="114" spans="1:12" s="10" customFormat="1" ht="45.75" customHeight="1">
      <c r="A114" s="169" t="s">
        <v>77</v>
      </c>
      <c r="B114" s="174">
        <v>369</v>
      </c>
      <c r="C114" s="179">
        <v>249</v>
      </c>
      <c r="D114" s="152">
        <f t="shared" si="12"/>
        <v>67.479674796747972</v>
      </c>
      <c r="E114" s="174">
        <v>0</v>
      </c>
      <c r="F114" s="172">
        <v>0</v>
      </c>
      <c r="G114" s="152" t="str">
        <f t="shared" si="13"/>
        <v xml:space="preserve">0 </v>
      </c>
      <c r="H114" s="172">
        <v>369</v>
      </c>
      <c r="I114" s="172"/>
      <c r="J114" s="173">
        <f t="shared" ref="J114:J120" si="15">C114+F114</f>
        <v>249</v>
      </c>
      <c r="K114" s="152">
        <f t="shared" si="14"/>
        <v>67.479674796747972</v>
      </c>
      <c r="L114" s="104"/>
    </row>
    <row r="115" spans="1:12" s="10" customFormat="1" ht="39" hidden="1" customHeight="1">
      <c r="A115" s="180" t="s">
        <v>65</v>
      </c>
      <c r="B115" s="177">
        <f>B116+B117</f>
        <v>0</v>
      </c>
      <c r="C115" s="181"/>
      <c r="D115" s="152" t="str">
        <f t="shared" si="12"/>
        <v xml:space="preserve">0 </v>
      </c>
      <c r="E115" s="177">
        <f>E116+E117</f>
        <v>0</v>
      </c>
      <c r="F115" s="182">
        <f>F116+F117</f>
        <v>0</v>
      </c>
      <c r="G115" s="152" t="str">
        <f t="shared" si="13"/>
        <v xml:space="preserve">0 </v>
      </c>
      <c r="H115" s="172">
        <f t="shared" ref="H115:H120" si="16">B115+E115</f>
        <v>0</v>
      </c>
      <c r="I115" s="182"/>
      <c r="J115" s="173">
        <f t="shared" si="15"/>
        <v>0</v>
      </c>
      <c r="K115" s="152" t="str">
        <f t="shared" si="14"/>
        <v xml:space="preserve">0 </v>
      </c>
      <c r="L115" s="104"/>
    </row>
    <row r="116" spans="1:12" s="10" customFormat="1" ht="39" hidden="1" customHeight="1">
      <c r="A116" s="169" t="s">
        <v>66</v>
      </c>
      <c r="B116" s="174"/>
      <c r="C116" s="179"/>
      <c r="D116" s="152" t="str">
        <f t="shared" si="12"/>
        <v xml:space="preserve">0 </v>
      </c>
      <c r="E116" s="174">
        <v>0</v>
      </c>
      <c r="F116" s="172">
        <v>0</v>
      </c>
      <c r="G116" s="152" t="str">
        <f t="shared" si="13"/>
        <v xml:space="preserve">0 </v>
      </c>
      <c r="H116" s="172">
        <f t="shared" si="16"/>
        <v>0</v>
      </c>
      <c r="I116" s="172"/>
      <c r="J116" s="173">
        <f t="shared" si="15"/>
        <v>0</v>
      </c>
      <c r="K116" s="152" t="str">
        <f t="shared" si="14"/>
        <v xml:space="preserve">0 </v>
      </c>
      <c r="L116" s="104"/>
    </row>
    <row r="117" spans="1:12" s="10" customFormat="1" ht="39" hidden="1" customHeight="1">
      <c r="A117" s="169" t="s">
        <v>67</v>
      </c>
      <c r="B117" s="174">
        <v>0</v>
      </c>
      <c r="C117" s="179"/>
      <c r="D117" s="152" t="str">
        <f t="shared" si="12"/>
        <v xml:space="preserve">0 </v>
      </c>
      <c r="E117" s="174">
        <v>0</v>
      </c>
      <c r="F117" s="172">
        <v>0</v>
      </c>
      <c r="G117" s="152" t="str">
        <f t="shared" si="13"/>
        <v xml:space="preserve">0 </v>
      </c>
      <c r="H117" s="172">
        <f t="shared" si="16"/>
        <v>0</v>
      </c>
      <c r="I117" s="172"/>
      <c r="J117" s="173">
        <f t="shared" si="15"/>
        <v>0</v>
      </c>
      <c r="K117" s="152" t="str">
        <f t="shared" si="14"/>
        <v xml:space="preserve">0 </v>
      </c>
      <c r="L117" s="104"/>
    </row>
    <row r="118" spans="1:12" s="10" customFormat="1" ht="39" hidden="1" customHeight="1">
      <c r="A118" s="169" t="s">
        <v>68</v>
      </c>
      <c r="B118" s="174">
        <v>0</v>
      </c>
      <c r="C118" s="179"/>
      <c r="D118" s="152" t="str">
        <f t="shared" si="12"/>
        <v xml:space="preserve">0 </v>
      </c>
      <c r="E118" s="174">
        <v>0</v>
      </c>
      <c r="F118" s="172">
        <v>0</v>
      </c>
      <c r="G118" s="152" t="str">
        <f t="shared" si="13"/>
        <v xml:space="preserve">0 </v>
      </c>
      <c r="H118" s="172">
        <f t="shared" si="16"/>
        <v>0</v>
      </c>
      <c r="I118" s="172"/>
      <c r="J118" s="173">
        <f t="shared" si="15"/>
        <v>0</v>
      </c>
      <c r="K118" s="152" t="str">
        <f t="shared" si="14"/>
        <v xml:space="preserve">0 </v>
      </c>
      <c r="L118" s="104"/>
    </row>
    <row r="119" spans="1:12" s="10" customFormat="1" ht="39" hidden="1" customHeight="1">
      <c r="A119" s="169" t="s">
        <v>77</v>
      </c>
      <c r="B119" s="174"/>
      <c r="C119" s="179">
        <v>0</v>
      </c>
      <c r="D119" s="152" t="str">
        <f t="shared" si="12"/>
        <v xml:space="preserve">0 </v>
      </c>
      <c r="E119" s="174">
        <v>0</v>
      </c>
      <c r="F119" s="172">
        <v>0</v>
      </c>
      <c r="G119" s="152" t="str">
        <f t="shared" si="13"/>
        <v xml:space="preserve">0 </v>
      </c>
      <c r="H119" s="172">
        <f t="shared" si="16"/>
        <v>0</v>
      </c>
      <c r="I119" s="172"/>
      <c r="J119" s="173">
        <f t="shared" si="15"/>
        <v>0</v>
      </c>
      <c r="K119" s="152" t="str">
        <f t="shared" si="14"/>
        <v xml:space="preserve">0 </v>
      </c>
      <c r="L119" s="104"/>
    </row>
    <row r="120" spans="1:12" s="10" customFormat="1" ht="30.75" hidden="1" customHeight="1">
      <c r="A120" s="169" t="s">
        <v>119</v>
      </c>
      <c r="B120" s="174"/>
      <c r="C120" s="179"/>
      <c r="D120" s="152" t="str">
        <f t="shared" si="12"/>
        <v xml:space="preserve">0 </v>
      </c>
      <c r="E120" s="174">
        <v>0</v>
      </c>
      <c r="F120" s="172">
        <v>0</v>
      </c>
      <c r="G120" s="152" t="str">
        <f t="shared" si="13"/>
        <v xml:space="preserve">0 </v>
      </c>
      <c r="H120" s="172">
        <f t="shared" si="16"/>
        <v>0</v>
      </c>
      <c r="I120" s="172"/>
      <c r="J120" s="173">
        <f t="shared" si="15"/>
        <v>0</v>
      </c>
      <c r="K120" s="152"/>
      <c r="L120" s="104"/>
    </row>
    <row r="121" spans="1:12" s="10" customFormat="1" ht="42" customHeight="1">
      <c r="A121" s="180" t="s">
        <v>65</v>
      </c>
      <c r="B121" s="168">
        <f>B122+B124</f>
        <v>1413</v>
      </c>
      <c r="C121" s="168">
        <f>C122+C124</f>
        <v>884</v>
      </c>
      <c r="D121" s="152">
        <f t="shared" si="12"/>
        <v>62.561924982307147</v>
      </c>
      <c r="E121" s="168">
        <f>E123+E122</f>
        <v>0</v>
      </c>
      <c r="F121" s="168">
        <f>F123+F122+F124</f>
        <v>0</v>
      </c>
      <c r="G121" s="152" t="str">
        <f t="shared" si="13"/>
        <v xml:space="preserve">0 </v>
      </c>
      <c r="H121" s="168">
        <f>H122+H124</f>
        <v>1413</v>
      </c>
      <c r="I121" s="168">
        <f>I123+I122+I124</f>
        <v>0</v>
      </c>
      <c r="J121" s="168">
        <f>J123+J122+J124</f>
        <v>884</v>
      </c>
      <c r="K121" s="152">
        <f t="shared" si="14"/>
        <v>62.561924982307147</v>
      </c>
      <c r="L121" s="104"/>
    </row>
    <row r="122" spans="1:12" s="10" customFormat="1" ht="24.75" customHeight="1">
      <c r="A122" s="169" t="s">
        <v>66</v>
      </c>
      <c r="B122" s="170">
        <v>304</v>
      </c>
      <c r="C122" s="171">
        <v>300</v>
      </c>
      <c r="D122" s="152">
        <f t="shared" si="12"/>
        <v>98.68421052631578</v>
      </c>
      <c r="E122" s="170">
        <v>0</v>
      </c>
      <c r="F122" s="170">
        <v>0</v>
      </c>
      <c r="G122" s="152" t="str">
        <f t="shared" si="13"/>
        <v xml:space="preserve">0 </v>
      </c>
      <c r="H122" s="172">
        <f>B122+E122</f>
        <v>304</v>
      </c>
      <c r="I122" s="172"/>
      <c r="J122" s="173">
        <f>C122+F122</f>
        <v>300</v>
      </c>
      <c r="K122" s="152">
        <f t="shared" si="14"/>
        <v>98.68421052631578</v>
      </c>
      <c r="L122" s="104"/>
    </row>
    <row r="123" spans="1:12" s="10" customFormat="1" ht="39" hidden="1" customHeight="1">
      <c r="A123" s="169" t="s">
        <v>67</v>
      </c>
      <c r="B123" s="174"/>
      <c r="C123" s="179">
        <v>0</v>
      </c>
      <c r="D123" s="152" t="str">
        <f t="shared" si="12"/>
        <v xml:space="preserve">0 </v>
      </c>
      <c r="E123" s="174">
        <v>0</v>
      </c>
      <c r="F123" s="172">
        <v>0</v>
      </c>
      <c r="G123" s="152" t="str">
        <f t="shared" si="13"/>
        <v xml:space="preserve">0 </v>
      </c>
      <c r="H123" s="172">
        <f>B123+E123</f>
        <v>0</v>
      </c>
      <c r="I123" s="172"/>
      <c r="J123" s="173">
        <f>C123+F123</f>
        <v>0</v>
      </c>
      <c r="K123" s="152" t="str">
        <f t="shared" si="14"/>
        <v xml:space="preserve">0 </v>
      </c>
      <c r="L123" s="104"/>
    </row>
    <row r="124" spans="1:12" s="10" customFormat="1" ht="48.75" customHeight="1">
      <c r="A124" s="169" t="s">
        <v>67</v>
      </c>
      <c r="B124" s="174">
        <v>1109</v>
      </c>
      <c r="C124" s="179">
        <v>584</v>
      </c>
      <c r="D124" s="152">
        <f t="shared" si="12"/>
        <v>52.660054102795307</v>
      </c>
      <c r="E124" s="174">
        <v>0</v>
      </c>
      <c r="F124" s="172">
        <v>0</v>
      </c>
      <c r="G124" s="152" t="str">
        <f t="shared" si="13"/>
        <v xml:space="preserve">0 </v>
      </c>
      <c r="H124" s="172">
        <f>B124+E124</f>
        <v>1109</v>
      </c>
      <c r="I124" s="172"/>
      <c r="J124" s="173">
        <f>C124+F124</f>
        <v>584</v>
      </c>
      <c r="K124" s="152">
        <f t="shared" si="14"/>
        <v>52.660054102795307</v>
      </c>
      <c r="L124" s="104"/>
    </row>
    <row r="125" spans="1:12" s="87" customFormat="1" ht="39" hidden="1" customHeight="1">
      <c r="A125" s="180" t="s">
        <v>98</v>
      </c>
      <c r="B125" s="177">
        <f>B126</f>
        <v>0</v>
      </c>
      <c r="C125" s="177">
        <f>C126</f>
        <v>0</v>
      </c>
      <c r="D125" s="152" t="str">
        <f t="shared" si="12"/>
        <v xml:space="preserve">0 </v>
      </c>
      <c r="E125" s="177">
        <f t="shared" ref="E125:J125" si="17">E126</f>
        <v>0</v>
      </c>
      <c r="F125" s="177">
        <f t="shared" si="17"/>
        <v>0</v>
      </c>
      <c r="G125" s="177" t="str">
        <f t="shared" si="17"/>
        <v xml:space="preserve">0 </v>
      </c>
      <c r="H125" s="177">
        <f t="shared" si="17"/>
        <v>0</v>
      </c>
      <c r="I125" s="177">
        <f t="shared" si="17"/>
        <v>0</v>
      </c>
      <c r="J125" s="183">
        <f t="shared" si="17"/>
        <v>0</v>
      </c>
      <c r="K125" s="152" t="str">
        <f t="shared" si="14"/>
        <v xml:space="preserve">0 </v>
      </c>
      <c r="L125" s="104"/>
    </row>
    <row r="126" spans="1:12" s="10" customFormat="1" ht="39" hidden="1" customHeight="1">
      <c r="A126" s="169" t="s">
        <v>98</v>
      </c>
      <c r="B126" s="174">
        <v>0</v>
      </c>
      <c r="C126" s="184">
        <v>0</v>
      </c>
      <c r="D126" s="152" t="str">
        <f t="shared" si="12"/>
        <v xml:space="preserve">0 </v>
      </c>
      <c r="E126" s="174">
        <v>0</v>
      </c>
      <c r="F126" s="172">
        <v>0</v>
      </c>
      <c r="G126" s="174" t="str">
        <f>G127</f>
        <v xml:space="preserve">0 </v>
      </c>
      <c r="H126" s="172">
        <f>B126+E126</f>
        <v>0</v>
      </c>
      <c r="I126" s="172">
        <f>C126+F126</f>
        <v>0</v>
      </c>
      <c r="J126" s="176">
        <f>D126+G126</f>
        <v>0</v>
      </c>
      <c r="K126" s="152" t="str">
        <f t="shared" si="14"/>
        <v xml:space="preserve">0 </v>
      </c>
      <c r="L126" s="104"/>
    </row>
    <row r="127" spans="1:12" s="10" customFormat="1" ht="48" customHeight="1">
      <c r="A127" s="167" t="s">
        <v>51</v>
      </c>
      <c r="B127" s="168">
        <f>B128+B129+B130</f>
        <v>33690</v>
      </c>
      <c r="C127" s="168">
        <f>C128+C129+C130</f>
        <v>22519</v>
      </c>
      <c r="D127" s="152">
        <f t="shared" si="12"/>
        <v>66.841792816859595</v>
      </c>
      <c r="E127" s="168">
        <f>E128+E129+E130</f>
        <v>0</v>
      </c>
      <c r="F127" s="168">
        <f>F128+F129+F130</f>
        <v>0</v>
      </c>
      <c r="G127" s="152" t="str">
        <f>IF(E127=0,  "0 ", F127/E127*100)</f>
        <v xml:space="preserve">0 </v>
      </c>
      <c r="H127" s="168">
        <f>H128+H129+H130</f>
        <v>0</v>
      </c>
      <c r="I127" s="168">
        <f>I128+I129+I130</f>
        <v>22519</v>
      </c>
      <c r="J127" s="178">
        <f>J128+J129+J130</f>
        <v>0</v>
      </c>
      <c r="K127" s="152" t="str">
        <f t="shared" si="14"/>
        <v xml:space="preserve">0 </v>
      </c>
      <c r="L127" s="104"/>
    </row>
    <row r="128" spans="1:12" s="10" customFormat="1" ht="66.75" customHeight="1">
      <c r="A128" s="169" t="s">
        <v>62</v>
      </c>
      <c r="B128" s="174">
        <v>30422</v>
      </c>
      <c r="C128" s="184">
        <v>19251</v>
      </c>
      <c r="D128" s="152">
        <f t="shared" si="12"/>
        <v>63.279863256853595</v>
      </c>
      <c r="E128" s="174">
        <v>0</v>
      </c>
      <c r="F128" s="172">
        <v>0</v>
      </c>
      <c r="G128" s="152" t="str">
        <f>IF(E128=0,  "0 ", F128/E128*100)</f>
        <v xml:space="preserve">0 </v>
      </c>
      <c r="H128" s="172">
        <v>0</v>
      </c>
      <c r="I128" s="172">
        <v>19251</v>
      </c>
      <c r="J128" s="173">
        <v>0</v>
      </c>
      <c r="K128" s="152" t="str">
        <f t="shared" si="14"/>
        <v xml:space="preserve">0 </v>
      </c>
      <c r="L128" s="104"/>
    </row>
    <row r="129" spans="1:14" s="10" customFormat="1" ht="28.5" customHeight="1">
      <c r="A129" s="169" t="s">
        <v>64</v>
      </c>
      <c r="B129" s="174">
        <v>3268</v>
      </c>
      <c r="C129" s="184">
        <v>3268</v>
      </c>
      <c r="D129" s="152">
        <f t="shared" si="12"/>
        <v>100</v>
      </c>
      <c r="E129" s="174">
        <v>0</v>
      </c>
      <c r="F129" s="172">
        <v>0</v>
      </c>
      <c r="G129" s="152" t="str">
        <f>IF(E129=0,  "0 ", F129/E129*100)</f>
        <v xml:space="preserve">0 </v>
      </c>
      <c r="H129" s="172">
        <v>0</v>
      </c>
      <c r="I129" s="172">
        <v>3268</v>
      </c>
      <c r="J129" s="172">
        <f>C129+F129-I129</f>
        <v>0</v>
      </c>
      <c r="K129" s="152" t="str">
        <f t="shared" si="14"/>
        <v xml:space="preserve">0 </v>
      </c>
      <c r="L129" s="104"/>
    </row>
    <row r="130" spans="1:14" s="10" customFormat="1" ht="27.75" hidden="1" customHeight="1">
      <c r="A130" s="169" t="s">
        <v>63</v>
      </c>
      <c r="B130" s="174">
        <v>0</v>
      </c>
      <c r="C130" s="184">
        <v>0</v>
      </c>
      <c r="D130" s="152" t="str">
        <f t="shared" si="12"/>
        <v xml:space="preserve">0 </v>
      </c>
      <c r="E130" s="184">
        <v>0</v>
      </c>
      <c r="F130" s="172">
        <v>0</v>
      </c>
      <c r="G130" s="152" t="str">
        <f>IF(E130=0,  "0 ", F130/E130*100)</f>
        <v xml:space="preserve">0 </v>
      </c>
      <c r="H130" s="172">
        <f>B130+E130</f>
        <v>0</v>
      </c>
      <c r="I130" s="172"/>
      <c r="J130" s="172">
        <f>C130+F130</f>
        <v>0</v>
      </c>
      <c r="K130" s="152" t="str">
        <f t="shared" si="14"/>
        <v xml:space="preserve">0 </v>
      </c>
      <c r="L130" s="104"/>
    </row>
    <row r="131" spans="1:14" s="10" customFormat="1" ht="36" customHeight="1">
      <c r="A131" s="180" t="s">
        <v>4</v>
      </c>
      <c r="B131" s="182">
        <f>B54+B62+B65+B70+B78+B84+B87+B96+B100+B105+B111+B121+B127+B125</f>
        <v>1692777</v>
      </c>
      <c r="C131" s="182">
        <f>C54+C62+C65+C70+C78+C84+C87+C96+C100+C105+C111+C121+C127+C125</f>
        <v>961382</v>
      </c>
      <c r="D131" s="152">
        <f t="shared" si="12"/>
        <v>56.793186580394227</v>
      </c>
      <c r="E131" s="182">
        <f>E54+E62+E65+E70+E78+E84+E87+E96+E100+E105+E111+E121+E127+E125</f>
        <v>168671</v>
      </c>
      <c r="F131" s="182">
        <f>F54+F62+F65+F70+F78+F84+F87+F96+F100+F105+F111+F121+F127+F125</f>
        <v>95647</v>
      </c>
      <c r="G131" s="152">
        <f>IF(E131=0,  "0 ", F131/E131*100)</f>
        <v>56.706250629924526</v>
      </c>
      <c r="H131" s="182">
        <f>H54+H62+H65+H70+H78+H84+H87+H96+H100+H105+H111+H121+H127+H125</f>
        <v>1752201</v>
      </c>
      <c r="I131" s="182">
        <f>I54+I62+I65+I70+I78+I84+I87+I96+I100+I105+I111+I121+I127+I125+I68</f>
        <v>72315</v>
      </c>
      <c r="J131" s="182">
        <f>J54+J62+J65+J70+J78+J84+J87+J96+J100+J105+J111+J121+J127+J125</f>
        <v>984714</v>
      </c>
      <c r="K131" s="152">
        <f t="shared" si="14"/>
        <v>56.198689533906212</v>
      </c>
      <c r="L131" s="104"/>
      <c r="N131" s="104"/>
    </row>
    <row r="132" spans="1:14" s="34" customFormat="1" ht="29.25" customHeight="1">
      <c r="A132" s="191" t="s">
        <v>124</v>
      </c>
      <c r="B132" s="166">
        <f>B50-B131</f>
        <v>-17916.40000000014</v>
      </c>
      <c r="C132" s="166">
        <f>C50-C131</f>
        <v>4193.0999999999767</v>
      </c>
      <c r="D132" s="166"/>
      <c r="E132" s="166">
        <f>E50-E131</f>
        <v>-6107</v>
      </c>
      <c r="F132" s="166">
        <f>F50-F131</f>
        <v>2204</v>
      </c>
      <c r="G132" s="166"/>
      <c r="H132" s="166">
        <f>H50-H131</f>
        <v>-24022.40000000014</v>
      </c>
      <c r="I132" s="166">
        <f>I50-I131</f>
        <v>-72315</v>
      </c>
      <c r="J132" s="166">
        <f>J50-J131</f>
        <v>6396.1000000000931</v>
      </c>
      <c r="K132" s="166"/>
    </row>
    <row r="133" spans="1:14" s="34" customFormat="1" ht="12" customHeight="1">
      <c r="A133" s="136"/>
      <c r="B133" s="136"/>
      <c r="C133" s="136"/>
      <c r="D133" s="136"/>
      <c r="E133" s="136"/>
      <c r="F133" s="137"/>
      <c r="G133" s="137"/>
      <c r="H133" s="137"/>
      <c r="I133" s="137"/>
      <c r="J133" s="138"/>
      <c r="K133" s="138"/>
    </row>
    <row r="134" spans="1:14" s="10" customFormat="1" ht="69.75" customHeight="1">
      <c r="A134" s="185" t="s">
        <v>109</v>
      </c>
      <c r="B134" s="186"/>
      <c r="C134" s="186"/>
      <c r="D134" s="187"/>
      <c r="E134" s="188"/>
      <c r="F134" s="189"/>
      <c r="G134" s="190"/>
      <c r="H134" s="189" t="s">
        <v>108</v>
      </c>
      <c r="I134" s="139"/>
      <c r="J134" s="140"/>
      <c r="K134" s="141" t="s">
        <v>94</v>
      </c>
      <c r="L134" s="104"/>
      <c r="M134" s="134"/>
    </row>
    <row r="135" spans="1:14" s="10" customFormat="1" ht="15.75" customHeight="1">
      <c r="A135" s="90"/>
      <c r="B135" s="88"/>
      <c r="C135" s="91"/>
      <c r="D135" s="50"/>
      <c r="F135" s="27"/>
      <c r="G135" s="28"/>
      <c r="J135" s="31"/>
      <c r="K135" s="34"/>
    </row>
    <row r="136" spans="1:14" s="10" customFormat="1">
      <c r="C136" s="92"/>
      <c r="D136" s="93"/>
      <c r="G136" s="34"/>
      <c r="J136" s="35"/>
      <c r="K136" s="34"/>
    </row>
    <row r="137" spans="1:14">
      <c r="E137" s="96"/>
    </row>
    <row r="138" spans="1:14">
      <c r="H138" s="42"/>
      <c r="I138" s="42"/>
      <c r="J138" s="42"/>
    </row>
    <row r="139" spans="1:14">
      <c r="G139" s="27"/>
      <c r="H139" s="28"/>
      <c r="I139" s="28"/>
      <c r="J139" s="10"/>
    </row>
  </sheetData>
  <mergeCells count="14">
    <mergeCell ref="A1:J1"/>
    <mergeCell ref="A2:J2"/>
    <mergeCell ref="A3:J3"/>
    <mergeCell ref="J5:K5"/>
    <mergeCell ref="A6:K6"/>
    <mergeCell ref="A52:A53"/>
    <mergeCell ref="B52:D52"/>
    <mergeCell ref="E52:G52"/>
    <mergeCell ref="H52:K52"/>
    <mergeCell ref="A7:A8"/>
    <mergeCell ref="B7:D7"/>
    <mergeCell ref="E7:G7"/>
    <mergeCell ref="H7:K7"/>
    <mergeCell ref="A51:K51"/>
  </mergeCells>
  <printOptions horizontalCentered="1"/>
  <pageMargins left="0" right="0" top="0.15748031496062992" bottom="0" header="0.15748031496062992" footer="0.15748031496062992"/>
  <pageSetup paperSize="9" scale="53" fitToHeight="3" orientation="portrait" r:id="rId1"/>
  <headerFooter alignWithMargins="0"/>
  <rowBreaks count="1" manualBreakCount="1">
    <brk id="50" max="9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9"/>
  <sheetViews>
    <sheetView topLeftCell="A45" zoomScale="65" zoomScaleNormal="65" zoomScaleSheetLayoutView="85" workbookViewId="0">
      <selection activeCell="H50" sqref="H50"/>
    </sheetView>
  </sheetViews>
  <sheetFormatPr defaultRowHeight="17.25"/>
  <cols>
    <col min="1" max="1" width="46.7109375" style="40" customWidth="1"/>
    <col min="2" max="2" width="16.85546875" style="40" customWidth="1"/>
    <col min="3" max="3" width="17.42578125" style="94" customWidth="1"/>
    <col min="4" max="4" width="13.28515625" style="95" customWidth="1"/>
    <col min="5" max="5" width="15.140625" style="40" customWidth="1"/>
    <col min="6" max="6" width="16.7109375" style="40" customWidth="1"/>
    <col min="7" max="7" width="13.42578125" style="41" customWidth="1"/>
    <col min="8" max="8" width="17.140625" style="40" customWidth="1"/>
    <col min="9" max="9" width="0.28515625" style="40" hidden="1" customWidth="1"/>
    <col min="10" max="10" width="17.42578125" style="40" customWidth="1"/>
    <col min="11" max="11" width="12.85546875" style="82" customWidth="1"/>
    <col min="12" max="12" width="11.42578125" style="83" bestFit="1" customWidth="1"/>
    <col min="13" max="13" width="9.140625" style="83"/>
    <col min="14" max="14" width="13.42578125" style="83" bestFit="1" customWidth="1"/>
    <col min="15" max="16384" width="9.140625" style="83"/>
  </cols>
  <sheetData>
    <row r="1" spans="1:11" ht="22.5" customHeight="1">
      <c r="A1" s="262" t="s">
        <v>8</v>
      </c>
      <c r="B1" s="262"/>
      <c r="C1" s="262"/>
      <c r="D1" s="262"/>
      <c r="E1" s="262"/>
      <c r="F1" s="262"/>
      <c r="G1" s="262"/>
      <c r="H1" s="262"/>
      <c r="I1" s="262"/>
      <c r="J1" s="262"/>
      <c r="K1" s="149"/>
    </row>
    <row r="2" spans="1:11" ht="17.25" customHeight="1">
      <c r="A2" s="263" t="s">
        <v>24</v>
      </c>
      <c r="B2" s="263"/>
      <c r="C2" s="263"/>
      <c r="D2" s="263"/>
      <c r="E2" s="263"/>
      <c r="F2" s="263"/>
      <c r="G2" s="263"/>
      <c r="H2" s="263"/>
      <c r="I2" s="263"/>
      <c r="J2" s="263"/>
      <c r="K2" s="149"/>
    </row>
    <row r="3" spans="1:11" ht="15.75" customHeight="1">
      <c r="A3" s="262" t="s">
        <v>183</v>
      </c>
      <c r="B3" s="262"/>
      <c r="C3" s="262"/>
      <c r="D3" s="262"/>
      <c r="E3" s="262"/>
      <c r="F3" s="262"/>
      <c r="G3" s="262"/>
      <c r="H3" s="262"/>
      <c r="I3" s="262"/>
      <c r="J3" s="262"/>
      <c r="K3" s="149"/>
    </row>
    <row r="4" spans="1:11" ht="39" hidden="1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9"/>
    </row>
    <row r="5" spans="1:11" ht="21" customHeight="1">
      <c r="A5" s="148"/>
      <c r="B5" s="148"/>
      <c r="C5" s="148"/>
      <c r="D5" s="150"/>
      <c r="E5" s="148"/>
      <c r="F5" s="148"/>
      <c r="G5" s="150"/>
      <c r="H5" s="148"/>
      <c r="I5" s="148"/>
      <c r="J5" s="264" t="s">
        <v>37</v>
      </c>
      <c r="K5" s="264"/>
    </row>
    <row r="6" spans="1:11" ht="18.75">
      <c r="A6" s="265" t="s">
        <v>43</v>
      </c>
      <c r="B6" s="266"/>
      <c r="C6" s="266"/>
      <c r="D6" s="266"/>
      <c r="E6" s="266"/>
      <c r="F6" s="266"/>
      <c r="G6" s="266"/>
      <c r="H6" s="266"/>
      <c r="I6" s="266"/>
      <c r="J6" s="266"/>
      <c r="K6" s="267"/>
    </row>
    <row r="7" spans="1:11" ht="21" customHeight="1">
      <c r="A7" s="253" t="s">
        <v>0</v>
      </c>
      <c r="B7" s="255" t="s">
        <v>23</v>
      </c>
      <c r="C7" s="256"/>
      <c r="D7" s="257"/>
      <c r="E7" s="258" t="s">
        <v>38</v>
      </c>
      <c r="F7" s="259"/>
      <c r="G7" s="260"/>
      <c r="H7" s="261" t="s">
        <v>74</v>
      </c>
      <c r="I7" s="261"/>
      <c r="J7" s="261"/>
      <c r="K7" s="261"/>
    </row>
    <row r="8" spans="1:11" s="10" customFormat="1" ht="88.5" customHeight="1">
      <c r="A8" s="254"/>
      <c r="B8" s="142" t="s">
        <v>144</v>
      </c>
      <c r="C8" s="142" t="s">
        <v>184</v>
      </c>
      <c r="D8" s="143" t="s">
        <v>53</v>
      </c>
      <c r="E8" s="142" t="s">
        <v>144</v>
      </c>
      <c r="F8" s="142" t="s">
        <v>184</v>
      </c>
      <c r="G8" s="143" t="s">
        <v>53</v>
      </c>
      <c r="H8" s="142" t="s">
        <v>144</v>
      </c>
      <c r="I8" s="142" t="s">
        <v>145</v>
      </c>
      <c r="J8" s="142" t="s">
        <v>184</v>
      </c>
      <c r="K8" s="143" t="s">
        <v>53</v>
      </c>
    </row>
    <row r="9" spans="1:11" s="10" customFormat="1" ht="21" customHeight="1">
      <c r="A9" s="144" t="s">
        <v>1</v>
      </c>
      <c r="B9" s="151">
        <f>SUM(B10:B19)</f>
        <v>212811</v>
      </c>
      <c r="C9" s="151">
        <f>SUM(C10:C19)</f>
        <v>137795</v>
      </c>
      <c r="D9" s="152">
        <f t="shared" ref="D9:D15" si="0">C9/B9*100</f>
        <v>64.74994243718605</v>
      </c>
      <c r="E9" s="151">
        <f>SUM(E10:E19)</f>
        <v>50201</v>
      </c>
      <c r="F9" s="151">
        <f>SUM(F10:F19)</f>
        <v>25522</v>
      </c>
      <c r="G9" s="152">
        <f>F9/E9*100</f>
        <v>50.839624708671138</v>
      </c>
      <c r="H9" s="153">
        <f t="shared" ref="H9:H39" si="1">B9+E9</f>
        <v>263012</v>
      </c>
      <c r="I9" s="153"/>
      <c r="J9" s="153">
        <f t="shared" ref="J9:J35" si="2">C9+F9</f>
        <v>163317</v>
      </c>
      <c r="K9" s="152">
        <f t="shared" ref="K9:K18" si="3">J9/H9*100</f>
        <v>62.094885404468236</v>
      </c>
    </row>
    <row r="10" spans="1:11" s="10" customFormat="1" ht="20.25" customHeight="1">
      <c r="A10" s="145" t="s">
        <v>90</v>
      </c>
      <c r="B10" s="154">
        <v>182012</v>
      </c>
      <c r="C10" s="154">
        <v>112514</v>
      </c>
      <c r="D10" s="152">
        <f t="shared" si="0"/>
        <v>61.816803287695322</v>
      </c>
      <c r="E10" s="154">
        <v>14888</v>
      </c>
      <c r="F10" s="155">
        <v>10086</v>
      </c>
      <c r="G10" s="152">
        <f>F10/E10*100</f>
        <v>67.745835572272966</v>
      </c>
      <c r="H10" s="155">
        <f t="shared" si="1"/>
        <v>196900</v>
      </c>
      <c r="I10" s="155"/>
      <c r="J10" s="155">
        <f t="shared" si="2"/>
        <v>122600</v>
      </c>
      <c r="K10" s="152">
        <f t="shared" si="3"/>
        <v>62.265109192483493</v>
      </c>
    </row>
    <row r="11" spans="1:11" s="10" customFormat="1" ht="24.75" customHeight="1">
      <c r="A11" s="145" t="s">
        <v>95</v>
      </c>
      <c r="B11" s="154">
        <v>12791</v>
      </c>
      <c r="C11" s="154">
        <v>9561</v>
      </c>
      <c r="D11" s="152">
        <f t="shared" si="0"/>
        <v>74.747869595809561</v>
      </c>
      <c r="E11" s="154">
        <v>3250</v>
      </c>
      <c r="F11" s="155">
        <v>2429</v>
      </c>
      <c r="G11" s="152">
        <f>F11/E11*100</f>
        <v>74.738461538461536</v>
      </c>
      <c r="H11" s="155">
        <f t="shared" si="1"/>
        <v>16041</v>
      </c>
      <c r="I11" s="155"/>
      <c r="J11" s="155">
        <f t="shared" si="2"/>
        <v>11990</v>
      </c>
      <c r="K11" s="152">
        <f t="shared" si="3"/>
        <v>74.745963468611691</v>
      </c>
    </row>
    <row r="12" spans="1:11" s="10" customFormat="1" ht="63.75" customHeight="1">
      <c r="A12" s="145" t="s">
        <v>141</v>
      </c>
      <c r="B12" s="154">
        <v>3177</v>
      </c>
      <c r="C12" s="154">
        <v>2960</v>
      </c>
      <c r="D12" s="152">
        <f t="shared" si="0"/>
        <v>93.169656909033677</v>
      </c>
      <c r="E12" s="154">
        <v>0</v>
      </c>
      <c r="F12" s="155">
        <v>0</v>
      </c>
      <c r="G12" s="152">
        <v>0</v>
      </c>
      <c r="H12" s="155">
        <f t="shared" si="1"/>
        <v>3177</v>
      </c>
      <c r="I12" s="155"/>
      <c r="J12" s="155">
        <f t="shared" si="2"/>
        <v>2960</v>
      </c>
      <c r="K12" s="152">
        <f t="shared" si="3"/>
        <v>93.169656909033677</v>
      </c>
    </row>
    <row r="13" spans="1:11" s="10" customFormat="1" ht="46.5" customHeight="1">
      <c r="A13" s="145" t="s">
        <v>85</v>
      </c>
      <c r="B13" s="154">
        <v>0</v>
      </c>
      <c r="C13" s="156">
        <v>8</v>
      </c>
      <c r="D13" s="152">
        <v>0</v>
      </c>
      <c r="E13" s="154">
        <v>0</v>
      </c>
      <c r="F13" s="155">
        <v>0</v>
      </c>
      <c r="G13" s="152">
        <v>0</v>
      </c>
      <c r="H13" s="155">
        <f t="shared" si="1"/>
        <v>0</v>
      </c>
      <c r="I13" s="155"/>
      <c r="J13" s="155">
        <f t="shared" si="2"/>
        <v>8</v>
      </c>
      <c r="K13" s="152">
        <v>0</v>
      </c>
    </row>
    <row r="14" spans="1:11" s="10" customFormat="1" ht="45.75" customHeight="1">
      <c r="A14" s="145" t="s">
        <v>15</v>
      </c>
      <c r="B14" s="154">
        <v>8738</v>
      </c>
      <c r="C14" s="156">
        <v>8942</v>
      </c>
      <c r="D14" s="152">
        <f t="shared" si="0"/>
        <v>102.33463035019454</v>
      </c>
      <c r="E14" s="154">
        <v>4076</v>
      </c>
      <c r="F14" s="155">
        <v>5599</v>
      </c>
      <c r="G14" s="152">
        <f>F14/E14*100</f>
        <v>137.3650637880275</v>
      </c>
      <c r="H14" s="155">
        <f t="shared" si="1"/>
        <v>12814</v>
      </c>
      <c r="I14" s="155"/>
      <c r="J14" s="155">
        <f t="shared" si="2"/>
        <v>14541</v>
      </c>
      <c r="K14" s="152">
        <f t="shared" si="3"/>
        <v>113.47744654284378</v>
      </c>
    </row>
    <row r="15" spans="1:11" s="10" customFormat="1" ht="61.5" customHeight="1">
      <c r="A15" s="145" t="s">
        <v>114</v>
      </c>
      <c r="B15" s="154">
        <v>4117</v>
      </c>
      <c r="C15" s="154">
        <v>2411</v>
      </c>
      <c r="D15" s="152">
        <f t="shared" si="0"/>
        <v>58.562059752246789</v>
      </c>
      <c r="E15" s="155">
        <v>0</v>
      </c>
      <c r="F15" s="155">
        <v>0</v>
      </c>
      <c r="G15" s="152">
        <v>0</v>
      </c>
      <c r="H15" s="155">
        <f t="shared" si="1"/>
        <v>4117</v>
      </c>
      <c r="I15" s="155"/>
      <c r="J15" s="155">
        <f t="shared" si="2"/>
        <v>2411</v>
      </c>
      <c r="K15" s="152">
        <f t="shared" si="3"/>
        <v>58.562059752246789</v>
      </c>
    </row>
    <row r="16" spans="1:11" s="10" customFormat="1" ht="41.25" customHeight="1">
      <c r="A16" s="145" t="s">
        <v>86</v>
      </c>
      <c r="B16" s="154">
        <v>0</v>
      </c>
      <c r="C16" s="156">
        <v>0</v>
      </c>
      <c r="D16" s="152">
        <v>0</v>
      </c>
      <c r="E16" s="155">
        <v>8917</v>
      </c>
      <c r="F16" s="155">
        <v>427</v>
      </c>
      <c r="G16" s="152">
        <f>F16/E16*100</f>
        <v>4.7886060334193115</v>
      </c>
      <c r="H16" s="155">
        <f t="shared" si="1"/>
        <v>8917</v>
      </c>
      <c r="I16" s="155"/>
      <c r="J16" s="155">
        <f t="shared" si="2"/>
        <v>427</v>
      </c>
      <c r="K16" s="152">
        <f t="shared" si="3"/>
        <v>4.7886060334193115</v>
      </c>
    </row>
    <row r="17" spans="1:15" s="10" customFormat="1" ht="20.25" customHeight="1">
      <c r="A17" s="145" t="s">
        <v>87</v>
      </c>
      <c r="B17" s="154">
        <v>0</v>
      </c>
      <c r="C17" s="156">
        <v>0</v>
      </c>
      <c r="D17" s="152">
        <v>0</v>
      </c>
      <c r="E17" s="154">
        <v>19070</v>
      </c>
      <c r="F17" s="155">
        <v>6981</v>
      </c>
      <c r="G17" s="152">
        <f>F17/E17*100</f>
        <v>36.607236497115892</v>
      </c>
      <c r="H17" s="155">
        <f t="shared" si="1"/>
        <v>19070</v>
      </c>
      <c r="I17" s="155"/>
      <c r="J17" s="155">
        <f t="shared" si="2"/>
        <v>6981</v>
      </c>
      <c r="K17" s="152">
        <f t="shared" si="3"/>
        <v>36.607236497115892</v>
      </c>
      <c r="L17" s="85"/>
      <c r="M17" s="85"/>
      <c r="N17" s="85"/>
      <c r="O17" s="85"/>
    </row>
    <row r="18" spans="1:15" s="10" customFormat="1" ht="23.25" customHeight="1">
      <c r="A18" s="145" t="s">
        <v>88</v>
      </c>
      <c r="B18" s="154">
        <v>1976</v>
      </c>
      <c r="C18" s="154">
        <v>1399</v>
      </c>
      <c r="D18" s="152">
        <f>C18/B18*100</f>
        <v>70.799595141700394</v>
      </c>
      <c r="E18" s="154">
        <v>0</v>
      </c>
      <c r="F18" s="155">
        <v>0</v>
      </c>
      <c r="G18" s="152">
        <v>0</v>
      </c>
      <c r="H18" s="155">
        <f t="shared" si="1"/>
        <v>1976</v>
      </c>
      <c r="I18" s="155"/>
      <c r="J18" s="155">
        <f t="shared" si="2"/>
        <v>1399</v>
      </c>
      <c r="K18" s="152">
        <f t="shared" si="3"/>
        <v>70.799595141700394</v>
      </c>
      <c r="L18" s="85"/>
      <c r="M18" s="85"/>
      <c r="N18" s="85"/>
      <c r="O18" s="85"/>
    </row>
    <row r="19" spans="1:15" s="10" customFormat="1" ht="39" hidden="1" customHeight="1">
      <c r="A19" s="145" t="s">
        <v>89</v>
      </c>
      <c r="B19" s="154">
        <v>0</v>
      </c>
      <c r="C19" s="154"/>
      <c r="D19" s="152">
        <v>0</v>
      </c>
      <c r="E19" s="154"/>
      <c r="F19" s="155"/>
      <c r="G19" s="152">
        <v>0</v>
      </c>
      <c r="H19" s="155">
        <f t="shared" si="1"/>
        <v>0</v>
      </c>
      <c r="I19" s="155"/>
      <c r="J19" s="155">
        <f t="shared" si="2"/>
        <v>0</v>
      </c>
      <c r="K19" s="152">
        <v>0</v>
      </c>
      <c r="L19" s="85"/>
      <c r="M19" s="85"/>
      <c r="N19" s="85"/>
      <c r="O19" s="85"/>
    </row>
    <row r="20" spans="1:15" s="87" customFormat="1" ht="22.5" customHeight="1">
      <c r="A20" s="144" t="s">
        <v>2</v>
      </c>
      <c r="B20" s="151">
        <f>SUM(B21:B34)</f>
        <v>29174</v>
      </c>
      <c r="C20" s="151">
        <f>SUM(C21:C34)</f>
        <v>27122</v>
      </c>
      <c r="D20" s="152">
        <f t="shared" ref="D20:D29" si="4">C20/B20*100</f>
        <v>92.966339891684385</v>
      </c>
      <c r="E20" s="151">
        <f>SUM(E21:E34)</f>
        <v>4865</v>
      </c>
      <c r="F20" s="151">
        <f>SUM(F21:F34)</f>
        <v>1570</v>
      </c>
      <c r="G20" s="152">
        <f>F20/E20*100</f>
        <v>32.27132579650565</v>
      </c>
      <c r="H20" s="153">
        <f t="shared" si="1"/>
        <v>34039</v>
      </c>
      <c r="I20" s="153"/>
      <c r="J20" s="153">
        <f t="shared" si="2"/>
        <v>28692</v>
      </c>
      <c r="K20" s="152">
        <f>J20/H20*100</f>
        <v>84.291547930315218</v>
      </c>
      <c r="L20" s="86"/>
      <c r="M20" s="86"/>
      <c r="N20" s="86"/>
      <c r="O20" s="86"/>
    </row>
    <row r="21" spans="1:15" s="10" customFormat="1" ht="24" customHeight="1">
      <c r="A21" s="146" t="s">
        <v>16</v>
      </c>
      <c r="B21" s="156">
        <v>22338</v>
      </c>
      <c r="C21" s="154">
        <v>21446</v>
      </c>
      <c r="D21" s="152">
        <f t="shared" si="4"/>
        <v>96.006804548303336</v>
      </c>
      <c r="E21" s="154">
        <v>4425</v>
      </c>
      <c r="F21" s="155">
        <v>742</v>
      </c>
      <c r="G21" s="152">
        <f>F21/E21*100</f>
        <v>16.768361581920903</v>
      </c>
      <c r="H21" s="155">
        <f t="shared" si="1"/>
        <v>26763</v>
      </c>
      <c r="I21" s="155"/>
      <c r="J21" s="155">
        <f t="shared" si="2"/>
        <v>22188</v>
      </c>
      <c r="K21" s="152">
        <f>J21/H21*100</f>
        <v>82.90550386727945</v>
      </c>
    </row>
    <row r="22" spans="1:15" s="10" customFormat="1" ht="27" customHeight="1">
      <c r="A22" s="146" t="s">
        <v>42</v>
      </c>
      <c r="B22" s="156">
        <v>700</v>
      </c>
      <c r="C22" s="154">
        <v>1268</v>
      </c>
      <c r="D22" s="152">
        <f t="shared" si="4"/>
        <v>181.14285714285714</v>
      </c>
      <c r="E22" s="154">
        <v>340</v>
      </c>
      <c r="F22" s="155">
        <v>465</v>
      </c>
      <c r="G22" s="152">
        <f>F22/E22*100</f>
        <v>136.76470588235296</v>
      </c>
      <c r="H22" s="155">
        <f t="shared" si="1"/>
        <v>1040</v>
      </c>
      <c r="I22" s="155"/>
      <c r="J22" s="155">
        <f t="shared" si="2"/>
        <v>1733</v>
      </c>
      <c r="K22" s="152">
        <f>J22/H22*100</f>
        <v>166.63461538461539</v>
      </c>
    </row>
    <row r="23" spans="1:15" s="10" customFormat="1" ht="47.25" hidden="1" customHeight="1">
      <c r="A23" s="146" t="s">
        <v>14</v>
      </c>
      <c r="B23" s="156">
        <v>0</v>
      </c>
      <c r="C23" s="154"/>
      <c r="D23" s="152">
        <v>0</v>
      </c>
      <c r="E23" s="154">
        <v>0</v>
      </c>
      <c r="F23" s="155"/>
      <c r="G23" s="152">
        <v>0</v>
      </c>
      <c r="H23" s="155">
        <f t="shared" si="1"/>
        <v>0</v>
      </c>
      <c r="I23" s="155"/>
      <c r="J23" s="155">
        <f t="shared" si="2"/>
        <v>0</v>
      </c>
      <c r="K23" s="152">
        <v>0</v>
      </c>
    </row>
    <row r="24" spans="1:15" s="10" customFormat="1" ht="51" customHeight="1">
      <c r="A24" s="146" t="s">
        <v>22</v>
      </c>
      <c r="B24" s="156">
        <v>760</v>
      </c>
      <c r="C24" s="154">
        <v>910</v>
      </c>
      <c r="D24" s="152">
        <f t="shared" si="4"/>
        <v>119.73684210526316</v>
      </c>
      <c r="E24" s="154">
        <v>0</v>
      </c>
      <c r="F24" s="155">
        <v>0</v>
      </c>
      <c r="G24" s="152">
        <v>0</v>
      </c>
      <c r="H24" s="155">
        <f t="shared" si="1"/>
        <v>760</v>
      </c>
      <c r="I24" s="155"/>
      <c r="J24" s="155">
        <f t="shared" si="2"/>
        <v>910</v>
      </c>
      <c r="K24" s="152">
        <f t="shared" ref="K24:K29" si="5">J24/H24*100</f>
        <v>119.73684210526316</v>
      </c>
    </row>
    <row r="25" spans="1:15" s="10" customFormat="1" ht="21.75" customHeight="1">
      <c r="A25" s="146" t="s">
        <v>102</v>
      </c>
      <c r="B25" s="156">
        <v>0</v>
      </c>
      <c r="C25" s="154">
        <v>19</v>
      </c>
      <c r="D25" s="152">
        <v>0</v>
      </c>
      <c r="E25" s="154">
        <v>0</v>
      </c>
      <c r="F25" s="155">
        <v>55</v>
      </c>
      <c r="G25" s="152">
        <v>0</v>
      </c>
      <c r="H25" s="155">
        <f t="shared" si="1"/>
        <v>0</v>
      </c>
      <c r="I25" s="155"/>
      <c r="J25" s="155">
        <f t="shared" si="2"/>
        <v>74</v>
      </c>
      <c r="K25" s="152">
        <v>0</v>
      </c>
    </row>
    <row r="26" spans="1:15" s="10" customFormat="1" ht="29.25" customHeight="1">
      <c r="A26" s="146" t="s">
        <v>52</v>
      </c>
      <c r="B26" s="154">
        <v>4306</v>
      </c>
      <c r="C26" s="154">
        <v>3130</v>
      </c>
      <c r="D26" s="152">
        <f t="shared" si="4"/>
        <v>72.689270784951233</v>
      </c>
      <c r="E26" s="154">
        <v>0</v>
      </c>
      <c r="F26" s="155">
        <v>0</v>
      </c>
      <c r="G26" s="152">
        <v>0</v>
      </c>
      <c r="H26" s="155">
        <f t="shared" si="1"/>
        <v>4306</v>
      </c>
      <c r="I26" s="155"/>
      <c r="J26" s="155">
        <f t="shared" si="2"/>
        <v>3130</v>
      </c>
      <c r="K26" s="152">
        <f t="shared" si="5"/>
        <v>72.689270784951233</v>
      </c>
    </row>
    <row r="27" spans="1:15" s="10" customFormat="1" ht="22.5" customHeight="1">
      <c r="A27" s="146" t="s">
        <v>18</v>
      </c>
      <c r="B27" s="154">
        <v>350</v>
      </c>
      <c r="C27" s="154">
        <v>0</v>
      </c>
      <c r="D27" s="152">
        <f t="shared" si="4"/>
        <v>0</v>
      </c>
      <c r="E27" s="154">
        <v>0</v>
      </c>
      <c r="F27" s="155">
        <v>0</v>
      </c>
      <c r="G27" s="152">
        <v>0</v>
      </c>
      <c r="H27" s="155">
        <f t="shared" si="1"/>
        <v>350</v>
      </c>
      <c r="I27" s="155"/>
      <c r="J27" s="155">
        <f t="shared" si="2"/>
        <v>0</v>
      </c>
      <c r="K27" s="152">
        <f t="shared" si="5"/>
        <v>0</v>
      </c>
    </row>
    <row r="28" spans="1:15" s="10" customFormat="1" ht="23.25" customHeight="1">
      <c r="A28" s="146" t="s">
        <v>5</v>
      </c>
      <c r="B28" s="154">
        <v>300</v>
      </c>
      <c r="C28" s="154">
        <v>177</v>
      </c>
      <c r="D28" s="152">
        <f t="shared" si="4"/>
        <v>59</v>
      </c>
      <c r="E28" s="154">
        <v>100</v>
      </c>
      <c r="F28" s="155">
        <v>59</v>
      </c>
      <c r="G28" s="152">
        <f>F28/E28*100</f>
        <v>59</v>
      </c>
      <c r="H28" s="155">
        <f t="shared" si="1"/>
        <v>400</v>
      </c>
      <c r="I28" s="155"/>
      <c r="J28" s="155">
        <f t="shared" si="2"/>
        <v>236</v>
      </c>
      <c r="K28" s="152">
        <f t="shared" si="5"/>
        <v>59</v>
      </c>
    </row>
    <row r="29" spans="1:15" s="10" customFormat="1" ht="48" customHeight="1">
      <c r="A29" s="146" t="s">
        <v>17</v>
      </c>
      <c r="B29" s="154">
        <v>320</v>
      </c>
      <c r="C29" s="154">
        <v>155</v>
      </c>
      <c r="D29" s="152">
        <f t="shared" si="4"/>
        <v>48.4375</v>
      </c>
      <c r="E29" s="154">
        <v>0</v>
      </c>
      <c r="F29" s="155">
        <v>249</v>
      </c>
      <c r="G29" s="152">
        <v>0</v>
      </c>
      <c r="H29" s="155">
        <f t="shared" si="1"/>
        <v>320</v>
      </c>
      <c r="I29" s="155"/>
      <c r="J29" s="155">
        <f t="shared" si="2"/>
        <v>404</v>
      </c>
      <c r="K29" s="152">
        <f t="shared" si="5"/>
        <v>126.25</v>
      </c>
    </row>
    <row r="30" spans="1:15" s="10" customFormat="1" ht="24.75" customHeight="1">
      <c r="A30" s="146" t="s">
        <v>78</v>
      </c>
      <c r="B30" s="154">
        <v>0</v>
      </c>
      <c r="C30" s="154">
        <v>17</v>
      </c>
      <c r="D30" s="152">
        <v>0</v>
      </c>
      <c r="E30" s="154">
        <v>0</v>
      </c>
      <c r="F30" s="155">
        <v>0</v>
      </c>
      <c r="G30" s="152">
        <v>0</v>
      </c>
      <c r="H30" s="155">
        <f t="shared" si="1"/>
        <v>0</v>
      </c>
      <c r="I30" s="155"/>
      <c r="J30" s="155">
        <f t="shared" si="2"/>
        <v>17</v>
      </c>
      <c r="K30" s="152">
        <v>0</v>
      </c>
    </row>
    <row r="31" spans="1:15" s="10" customFormat="1" ht="20.25" customHeight="1">
      <c r="A31" s="146" t="s">
        <v>36</v>
      </c>
      <c r="B31" s="154">
        <v>100</v>
      </c>
      <c r="C31" s="154">
        <v>0</v>
      </c>
      <c r="D31" s="152">
        <v>0</v>
      </c>
      <c r="E31" s="154">
        <v>0</v>
      </c>
      <c r="F31" s="155">
        <v>0</v>
      </c>
      <c r="G31" s="152">
        <v>0</v>
      </c>
      <c r="H31" s="155">
        <f t="shared" si="1"/>
        <v>100</v>
      </c>
      <c r="I31" s="155"/>
      <c r="J31" s="155">
        <f t="shared" si="2"/>
        <v>0</v>
      </c>
      <c r="K31" s="152">
        <v>0</v>
      </c>
    </row>
    <row r="32" spans="1:15" s="10" customFormat="1" ht="24" hidden="1" customHeight="1">
      <c r="A32" s="146" t="s">
        <v>78</v>
      </c>
      <c r="B32" s="154">
        <v>0</v>
      </c>
      <c r="C32" s="154">
        <v>0</v>
      </c>
      <c r="D32" s="152">
        <v>0</v>
      </c>
      <c r="E32" s="154">
        <v>0</v>
      </c>
      <c r="F32" s="155">
        <v>0</v>
      </c>
      <c r="G32" s="152">
        <v>0</v>
      </c>
      <c r="H32" s="155">
        <f t="shared" si="1"/>
        <v>0</v>
      </c>
      <c r="I32" s="155"/>
      <c r="J32" s="155">
        <f t="shared" si="2"/>
        <v>0</v>
      </c>
      <c r="K32" s="152">
        <v>0</v>
      </c>
    </row>
    <row r="33" spans="1:14" s="10" customFormat="1" ht="39" hidden="1" customHeight="1">
      <c r="A33" s="146" t="s">
        <v>82</v>
      </c>
      <c r="B33" s="154"/>
      <c r="C33" s="154"/>
      <c r="D33" s="152" t="e">
        <f>C33/B33*100</f>
        <v>#DIV/0!</v>
      </c>
      <c r="E33" s="154"/>
      <c r="F33" s="155"/>
      <c r="G33" s="152" t="e">
        <f>F33/E33*100</f>
        <v>#DIV/0!</v>
      </c>
      <c r="H33" s="155">
        <f t="shared" si="1"/>
        <v>0</v>
      </c>
      <c r="I33" s="155"/>
      <c r="J33" s="155">
        <f t="shared" si="2"/>
        <v>0</v>
      </c>
      <c r="K33" s="152" t="e">
        <f>J33/H33*100</f>
        <v>#DIV/0!</v>
      </c>
    </row>
    <row r="34" spans="1:14" s="10" customFormat="1" ht="6.75" hidden="1" customHeight="1">
      <c r="A34" s="146" t="s">
        <v>103</v>
      </c>
      <c r="B34" s="154">
        <v>0</v>
      </c>
      <c r="C34" s="154">
        <v>0</v>
      </c>
      <c r="D34" s="152">
        <v>0</v>
      </c>
      <c r="E34" s="154">
        <v>0</v>
      </c>
      <c r="F34" s="155">
        <v>0</v>
      </c>
      <c r="G34" s="152">
        <v>0</v>
      </c>
      <c r="H34" s="155">
        <f t="shared" si="1"/>
        <v>0</v>
      </c>
      <c r="I34" s="155"/>
      <c r="J34" s="155">
        <f t="shared" si="2"/>
        <v>0</v>
      </c>
      <c r="K34" s="152">
        <v>0</v>
      </c>
    </row>
    <row r="35" spans="1:14" s="87" customFormat="1" ht="48" customHeight="1">
      <c r="A35" s="147" t="s">
        <v>19</v>
      </c>
      <c r="B35" s="151">
        <f>B20+B9</f>
        <v>241985</v>
      </c>
      <c r="C35" s="151">
        <f>C20+C9</f>
        <v>164917</v>
      </c>
      <c r="D35" s="152">
        <f>C35/B35*100</f>
        <v>68.151744942868362</v>
      </c>
      <c r="E35" s="151">
        <f>E20+E9</f>
        <v>55066</v>
      </c>
      <c r="F35" s="151">
        <f>F20+F9</f>
        <v>27092</v>
      </c>
      <c r="G35" s="152">
        <f>F35/E35*100</f>
        <v>49.199142846765696</v>
      </c>
      <c r="H35" s="153">
        <f t="shared" si="1"/>
        <v>297051</v>
      </c>
      <c r="I35" s="153"/>
      <c r="J35" s="153">
        <f t="shared" si="2"/>
        <v>192009</v>
      </c>
      <c r="K35" s="152">
        <f>J35/H35*100</f>
        <v>64.638395427047882</v>
      </c>
    </row>
    <row r="36" spans="1:14" s="87" customFormat="1" ht="46.5" customHeight="1">
      <c r="A36" s="146" t="s">
        <v>99</v>
      </c>
      <c r="B36" s="157">
        <v>7</v>
      </c>
      <c r="C36" s="157">
        <v>7</v>
      </c>
      <c r="D36" s="152">
        <v>0</v>
      </c>
      <c r="E36" s="157">
        <v>400</v>
      </c>
      <c r="F36" s="157">
        <v>519</v>
      </c>
      <c r="G36" s="152">
        <v>0</v>
      </c>
      <c r="H36" s="158">
        <f t="shared" si="1"/>
        <v>407</v>
      </c>
      <c r="I36" s="158"/>
      <c r="J36" s="158">
        <f>F36+C36</f>
        <v>526</v>
      </c>
      <c r="K36" s="152">
        <v>0</v>
      </c>
    </row>
    <row r="37" spans="1:14" s="10" customFormat="1" ht="63" customHeight="1">
      <c r="A37" s="159" t="s">
        <v>136</v>
      </c>
      <c r="B37" s="160">
        <v>311332.3</v>
      </c>
      <c r="C37" s="160">
        <v>207617</v>
      </c>
      <c r="D37" s="152">
        <f>C37/B37*100</f>
        <v>66.686623906353432</v>
      </c>
      <c r="E37" s="157">
        <v>0</v>
      </c>
      <c r="F37" s="161">
        <v>0</v>
      </c>
      <c r="G37" s="152">
        <v>0</v>
      </c>
      <c r="H37" s="158">
        <f t="shared" si="1"/>
        <v>311332.3</v>
      </c>
      <c r="I37" s="158"/>
      <c r="J37" s="158">
        <f>C37+F37</f>
        <v>207617</v>
      </c>
      <c r="K37" s="152">
        <f t="shared" ref="K37:K45" si="6">J37/H37*100</f>
        <v>66.686623906353432</v>
      </c>
    </row>
    <row r="38" spans="1:14" s="10" customFormat="1" ht="86.25" hidden="1" customHeight="1">
      <c r="A38" s="159" t="s">
        <v>137</v>
      </c>
      <c r="B38" s="160">
        <v>0</v>
      </c>
      <c r="C38" s="160">
        <v>0</v>
      </c>
      <c r="D38" s="152" t="e">
        <f>C38/B38*100</f>
        <v>#DIV/0!</v>
      </c>
      <c r="E38" s="157">
        <v>0</v>
      </c>
      <c r="F38" s="161">
        <v>0</v>
      </c>
      <c r="G38" s="152">
        <v>0</v>
      </c>
      <c r="H38" s="158">
        <f t="shared" si="1"/>
        <v>0</v>
      </c>
      <c r="I38" s="158"/>
      <c r="J38" s="158">
        <f>C38+F38</f>
        <v>0</v>
      </c>
      <c r="K38" s="152" t="e">
        <f t="shared" si="6"/>
        <v>#DIV/0!</v>
      </c>
    </row>
    <row r="39" spans="1:14" s="10" customFormat="1" ht="86.25" customHeight="1">
      <c r="A39" s="159" t="s">
        <v>166</v>
      </c>
      <c r="B39" s="160">
        <v>3268.1</v>
      </c>
      <c r="C39" s="160">
        <v>3268.1</v>
      </c>
      <c r="D39" s="152">
        <f>C39/B39*100</f>
        <v>100</v>
      </c>
      <c r="E39" s="157">
        <v>3268</v>
      </c>
      <c r="F39" s="161">
        <v>3268</v>
      </c>
      <c r="G39" s="152">
        <v>0</v>
      </c>
      <c r="H39" s="158">
        <f t="shared" si="1"/>
        <v>6536.1</v>
      </c>
      <c r="I39" s="158"/>
      <c r="J39" s="158">
        <f>C39+F39</f>
        <v>6536.1</v>
      </c>
      <c r="K39" s="152">
        <f t="shared" si="6"/>
        <v>100</v>
      </c>
    </row>
    <row r="40" spans="1:14" s="10" customFormat="1" ht="88.5" customHeight="1">
      <c r="A40" s="159" t="s">
        <v>138</v>
      </c>
      <c r="B40" s="154">
        <v>0</v>
      </c>
      <c r="C40" s="156">
        <v>0</v>
      </c>
      <c r="D40" s="152">
        <v>0</v>
      </c>
      <c r="E40" s="155">
        <v>25529</v>
      </c>
      <c r="F40" s="155">
        <v>17020</v>
      </c>
      <c r="G40" s="152">
        <f>F40/E40*100</f>
        <v>66.669278075913667</v>
      </c>
      <c r="H40" s="162">
        <f>E40</f>
        <v>25529</v>
      </c>
      <c r="I40" s="162"/>
      <c r="J40" s="162">
        <f>F40</f>
        <v>17020</v>
      </c>
      <c r="K40" s="152">
        <f t="shared" si="6"/>
        <v>66.669278075913667</v>
      </c>
    </row>
    <row r="41" spans="1:14" s="10" customFormat="1" ht="84" customHeight="1">
      <c r="A41" s="159" t="s">
        <v>139</v>
      </c>
      <c r="B41" s="155">
        <v>0</v>
      </c>
      <c r="C41" s="155">
        <v>0</v>
      </c>
      <c r="D41" s="152">
        <v>0</v>
      </c>
      <c r="E41" s="155">
        <v>8581</v>
      </c>
      <c r="F41" s="155">
        <v>6638</v>
      </c>
      <c r="G41" s="152">
        <f>F41/E41*100</f>
        <v>77.356951404265246</v>
      </c>
      <c r="H41" s="162">
        <f>E41</f>
        <v>8581</v>
      </c>
      <c r="I41" s="162"/>
      <c r="J41" s="162">
        <f>F41</f>
        <v>6638</v>
      </c>
      <c r="K41" s="152">
        <f t="shared" si="6"/>
        <v>77.356951404265246</v>
      </c>
      <c r="M41" s="88"/>
    </row>
    <row r="42" spans="1:14" s="10" customFormat="1" ht="66" customHeight="1">
      <c r="A42" s="163" t="s">
        <v>122</v>
      </c>
      <c r="B42" s="155">
        <v>544355</v>
      </c>
      <c r="C42" s="155">
        <v>333624</v>
      </c>
      <c r="D42" s="152">
        <f>C42/B42*100</f>
        <v>61.287946285052953</v>
      </c>
      <c r="E42" s="155">
        <v>59443</v>
      </c>
      <c r="F42" s="155">
        <v>48779</v>
      </c>
      <c r="G42" s="152">
        <f>F42/E42*100</f>
        <v>82.060124825463049</v>
      </c>
      <c r="H42" s="162">
        <f t="shared" ref="H42:H49" si="7">B42+E42</f>
        <v>603798</v>
      </c>
      <c r="I42" s="162"/>
      <c r="J42" s="162">
        <f t="shared" ref="J42:J49" si="8">C42+F42</f>
        <v>382403</v>
      </c>
      <c r="K42" s="152">
        <f t="shared" si="6"/>
        <v>63.332935849406589</v>
      </c>
      <c r="M42" s="88"/>
    </row>
    <row r="43" spans="1:14" s="10" customFormat="1" ht="87" customHeight="1">
      <c r="A43" s="164" t="s">
        <v>133</v>
      </c>
      <c r="B43" s="154">
        <v>0</v>
      </c>
      <c r="C43" s="154">
        <v>0</v>
      </c>
      <c r="D43" s="152">
        <v>0</v>
      </c>
      <c r="E43" s="156">
        <v>411</v>
      </c>
      <c r="F43" s="155">
        <v>7</v>
      </c>
      <c r="G43" s="152">
        <f>F43/E43*100</f>
        <v>1.7031630170316301</v>
      </c>
      <c r="H43" s="162">
        <f>B43+E43</f>
        <v>411</v>
      </c>
      <c r="I43" s="162"/>
      <c r="J43" s="162">
        <f>C43+F43</f>
        <v>7</v>
      </c>
      <c r="K43" s="152">
        <f>J43/H43*100</f>
        <v>1.7031630170316301</v>
      </c>
      <c r="M43" s="88"/>
    </row>
    <row r="44" spans="1:14" s="10" customFormat="1" ht="46.5" customHeight="1">
      <c r="A44" s="159" t="s">
        <v>120</v>
      </c>
      <c r="B44" s="154">
        <v>0</v>
      </c>
      <c r="C44" s="154">
        <v>0</v>
      </c>
      <c r="D44" s="152">
        <v>0</v>
      </c>
      <c r="E44" s="155">
        <v>1229</v>
      </c>
      <c r="F44" s="155">
        <v>541</v>
      </c>
      <c r="G44" s="152">
        <f>F44/E44*100</f>
        <v>44.019528071602934</v>
      </c>
      <c r="H44" s="162">
        <f t="shared" si="7"/>
        <v>1229</v>
      </c>
      <c r="I44" s="162"/>
      <c r="J44" s="162">
        <f t="shared" si="8"/>
        <v>541</v>
      </c>
      <c r="K44" s="152">
        <f t="shared" si="6"/>
        <v>44.019528071602934</v>
      </c>
      <c r="L44" s="88"/>
    </row>
    <row r="45" spans="1:14" s="10" customFormat="1" ht="62.25" customHeight="1">
      <c r="A45" s="163" t="s">
        <v>121</v>
      </c>
      <c r="B45" s="154">
        <v>551077.19999999995</v>
      </c>
      <c r="C45" s="154">
        <v>341199</v>
      </c>
      <c r="D45" s="152">
        <f>C45/B45*100</f>
        <v>61.914918635719282</v>
      </c>
      <c r="E45" s="156">
        <v>0</v>
      </c>
      <c r="F45" s="155">
        <v>0</v>
      </c>
      <c r="G45" s="152">
        <v>0</v>
      </c>
      <c r="H45" s="162">
        <f t="shared" si="7"/>
        <v>551077.19999999995</v>
      </c>
      <c r="I45" s="162"/>
      <c r="J45" s="162">
        <f t="shared" si="8"/>
        <v>341199</v>
      </c>
      <c r="K45" s="152">
        <f t="shared" si="6"/>
        <v>61.914918635719282</v>
      </c>
    </row>
    <row r="46" spans="1:14" s="10" customFormat="1" ht="168" customHeight="1">
      <c r="A46" s="159" t="s">
        <v>127</v>
      </c>
      <c r="B46" s="155">
        <v>6264</v>
      </c>
      <c r="C46" s="155">
        <v>3097</v>
      </c>
      <c r="D46" s="152">
        <f>C46/B46*100</f>
        <v>49.44125159642401</v>
      </c>
      <c r="E46" s="156">
        <v>0</v>
      </c>
      <c r="F46" s="155">
        <v>0</v>
      </c>
      <c r="G46" s="152">
        <v>0</v>
      </c>
      <c r="H46" s="162">
        <f t="shared" si="7"/>
        <v>6264</v>
      </c>
      <c r="I46" s="162"/>
      <c r="J46" s="162">
        <f t="shared" si="8"/>
        <v>3097</v>
      </c>
      <c r="K46" s="152">
        <f>J46/H46*100</f>
        <v>49.44125159642401</v>
      </c>
    </row>
    <row r="47" spans="1:14" s="10" customFormat="1" ht="63.75" customHeight="1">
      <c r="A47" s="159" t="s">
        <v>128</v>
      </c>
      <c r="B47" s="155">
        <v>20260</v>
      </c>
      <c r="C47" s="155">
        <v>19376</v>
      </c>
      <c r="D47" s="152">
        <f>C47/B47*100</f>
        <v>95.636722606120443</v>
      </c>
      <c r="E47" s="156">
        <v>13276</v>
      </c>
      <c r="F47" s="155">
        <v>8960</v>
      </c>
      <c r="G47" s="152">
        <f>F47/E47*100</f>
        <v>67.49020789394396</v>
      </c>
      <c r="H47" s="162">
        <f t="shared" si="7"/>
        <v>33536</v>
      </c>
      <c r="I47" s="162"/>
      <c r="J47" s="162">
        <f t="shared" si="8"/>
        <v>28336</v>
      </c>
      <c r="K47" s="152">
        <f>J47/H47*100</f>
        <v>84.494274809160302</v>
      </c>
    </row>
    <row r="48" spans="1:14" s="10" customFormat="1" ht="59.25" customHeight="1">
      <c r="A48" s="163" t="s">
        <v>134</v>
      </c>
      <c r="B48" s="154">
        <v>0</v>
      </c>
      <c r="C48" s="154">
        <v>4</v>
      </c>
      <c r="D48" s="152">
        <v>0</v>
      </c>
      <c r="E48" s="156">
        <v>0</v>
      </c>
      <c r="F48" s="155">
        <v>0</v>
      </c>
      <c r="G48" s="152">
        <v>0</v>
      </c>
      <c r="H48" s="162">
        <f t="shared" si="7"/>
        <v>0</v>
      </c>
      <c r="I48" s="162">
        <f>C48+F48</f>
        <v>4</v>
      </c>
      <c r="J48" s="162">
        <f t="shared" si="8"/>
        <v>4</v>
      </c>
      <c r="K48" s="152">
        <v>0</v>
      </c>
      <c r="N48" s="212"/>
    </row>
    <row r="49" spans="1:12" s="10" customFormat="1" ht="87.75" customHeight="1">
      <c r="A49" s="163" t="s">
        <v>129</v>
      </c>
      <c r="B49" s="154">
        <v>0</v>
      </c>
      <c r="C49" s="154">
        <v>-47</v>
      </c>
      <c r="D49" s="152">
        <v>0</v>
      </c>
      <c r="E49" s="156">
        <v>0</v>
      </c>
      <c r="F49" s="155">
        <v>0</v>
      </c>
      <c r="G49" s="152">
        <v>0</v>
      </c>
      <c r="H49" s="162">
        <f t="shared" si="7"/>
        <v>0</v>
      </c>
      <c r="I49" s="162"/>
      <c r="J49" s="162">
        <f t="shared" si="8"/>
        <v>-47</v>
      </c>
      <c r="K49" s="152">
        <v>0</v>
      </c>
    </row>
    <row r="50" spans="1:12" s="10" customFormat="1" ht="24" customHeight="1">
      <c r="A50" s="165" t="s">
        <v>3</v>
      </c>
      <c r="B50" s="166">
        <f>SUM(B35:B49)</f>
        <v>1678548.5999999999</v>
      </c>
      <c r="C50" s="166">
        <f>SUM(C35:C49)</f>
        <v>1073062.1000000001</v>
      </c>
      <c r="D50" s="152">
        <f>C50/B50*100</f>
        <v>63.927973250223445</v>
      </c>
      <c r="E50" s="166">
        <f>SUM(E35:E49)</f>
        <v>167203</v>
      </c>
      <c r="F50" s="166">
        <f>SUM(F35:F49)</f>
        <v>112824</v>
      </c>
      <c r="G50" s="152">
        <f>F50/E50*100</f>
        <v>67.477258183166569</v>
      </c>
      <c r="H50" s="166">
        <f>(B50+E50)-(E39+E40+E41+E42+E43+P46+E45+E47+E48+B46)+3688</f>
        <v>1732667.5999999999</v>
      </c>
      <c r="I50" s="166">
        <f>(C50+F50)-(F39+F40+F41+F42+F43+Q46+F45+F47+F48+C46)+3688</f>
        <v>1101805.1000000001</v>
      </c>
      <c r="J50" s="166">
        <f>(C50+F50)-(C46+F39+F40+F41+F42+F43+F47)+341</f>
        <v>1098458.1000000001</v>
      </c>
      <c r="K50" s="152">
        <f>J50/H50*100</f>
        <v>63.396931990879281</v>
      </c>
    </row>
    <row r="51" spans="1:12" s="10" customFormat="1" ht="24" customHeight="1">
      <c r="A51" s="268" t="s">
        <v>79</v>
      </c>
      <c r="B51" s="269"/>
      <c r="C51" s="269"/>
      <c r="D51" s="269"/>
      <c r="E51" s="269"/>
      <c r="F51" s="269"/>
      <c r="G51" s="269"/>
      <c r="H51" s="269"/>
      <c r="I51" s="269"/>
      <c r="J51" s="269"/>
      <c r="K51" s="270"/>
    </row>
    <row r="52" spans="1:12" s="10" customFormat="1" ht="19.5" customHeight="1">
      <c r="A52" s="271" t="s">
        <v>35</v>
      </c>
      <c r="B52" s="272" t="s">
        <v>23</v>
      </c>
      <c r="C52" s="272"/>
      <c r="D52" s="272"/>
      <c r="E52" s="273" t="s">
        <v>38</v>
      </c>
      <c r="F52" s="274"/>
      <c r="G52" s="275"/>
      <c r="H52" s="276" t="s">
        <v>74</v>
      </c>
      <c r="I52" s="276"/>
      <c r="J52" s="276"/>
      <c r="K52" s="276"/>
    </row>
    <row r="53" spans="1:12" s="10" customFormat="1" ht="86.25" customHeight="1">
      <c r="A53" s="254"/>
      <c r="B53" s="142" t="s">
        <v>154</v>
      </c>
      <c r="C53" s="142" t="s">
        <v>186</v>
      </c>
      <c r="D53" s="143" t="s">
        <v>53</v>
      </c>
      <c r="E53" s="142" t="s">
        <v>154</v>
      </c>
      <c r="F53" s="142" t="s">
        <v>186</v>
      </c>
      <c r="G53" s="143" t="s">
        <v>53</v>
      </c>
      <c r="H53" s="142" t="s">
        <v>154</v>
      </c>
      <c r="I53" s="142" t="s">
        <v>110</v>
      </c>
      <c r="J53" s="142" t="s">
        <v>186</v>
      </c>
      <c r="K53" s="143" t="s">
        <v>53</v>
      </c>
    </row>
    <row r="54" spans="1:12" s="10" customFormat="1" ht="43.5" customHeight="1">
      <c r="A54" s="167" t="s">
        <v>46</v>
      </c>
      <c r="B54" s="168">
        <f>SUM(B55:B61)</f>
        <v>67340</v>
      </c>
      <c r="C54" s="168">
        <f>SUM(C55:C61)</f>
        <v>40726</v>
      </c>
      <c r="D54" s="152">
        <f t="shared" ref="D54:D84" si="9">IF(B54=0,  "0 ", C54/B54*100)</f>
        <v>60.478170478170476</v>
      </c>
      <c r="E54" s="168">
        <f>SUM(E55:E61)</f>
        <v>36619</v>
      </c>
      <c r="F54" s="168">
        <f>SUM(F55:F61)</f>
        <v>21579</v>
      </c>
      <c r="G54" s="152">
        <f t="shared" ref="G54:G84" si="10">IF(E54=0,  "0 ", F54/E54*100)</f>
        <v>58.928425134493025</v>
      </c>
      <c r="H54" s="168">
        <f>SUM(H55:H61)</f>
        <v>103750</v>
      </c>
      <c r="I54" s="168">
        <f>SUM(I55:I61)</f>
        <v>203</v>
      </c>
      <c r="J54" s="168">
        <f>SUM(J55:J61)</f>
        <v>62102</v>
      </c>
      <c r="K54" s="152">
        <f t="shared" ref="K54:K84" si="11">IF(H54=0,  "0 ", J54/H54*100)</f>
        <v>59.857349397590362</v>
      </c>
    </row>
    <row r="55" spans="1:12" s="10" customFormat="1" ht="87.75" customHeight="1">
      <c r="A55" s="169" t="s">
        <v>54</v>
      </c>
      <c r="B55" s="170">
        <v>2535</v>
      </c>
      <c r="C55" s="171">
        <v>1626</v>
      </c>
      <c r="D55" s="152">
        <f t="shared" si="9"/>
        <v>64.142011834319518</v>
      </c>
      <c r="E55" s="170">
        <v>0</v>
      </c>
      <c r="F55" s="171">
        <v>0</v>
      </c>
      <c r="G55" s="152" t="str">
        <f t="shared" si="10"/>
        <v xml:space="preserve">0 </v>
      </c>
      <c r="H55" s="172">
        <f>B55+E55</f>
        <v>2535</v>
      </c>
      <c r="I55" s="172"/>
      <c r="J55" s="173">
        <v>1626</v>
      </c>
      <c r="K55" s="152">
        <f t="shared" si="11"/>
        <v>64.142011834319518</v>
      </c>
      <c r="L55" s="104"/>
    </row>
    <row r="56" spans="1:12" s="10" customFormat="1" ht="103.5" customHeight="1">
      <c r="A56" s="169" t="s">
        <v>55</v>
      </c>
      <c r="B56" s="174">
        <v>3569</v>
      </c>
      <c r="C56" s="175">
        <v>1625</v>
      </c>
      <c r="D56" s="152">
        <f t="shared" si="9"/>
        <v>45.530961053516386</v>
      </c>
      <c r="E56" s="174">
        <v>25</v>
      </c>
      <c r="F56" s="176">
        <v>20</v>
      </c>
      <c r="G56" s="152">
        <f t="shared" si="10"/>
        <v>80</v>
      </c>
      <c r="H56" s="172">
        <f>B56</f>
        <v>3569</v>
      </c>
      <c r="I56" s="172">
        <v>20</v>
      </c>
      <c r="J56" s="173">
        <v>1625</v>
      </c>
      <c r="K56" s="152">
        <f t="shared" si="11"/>
        <v>45.530961053516386</v>
      </c>
      <c r="L56" s="104"/>
    </row>
    <row r="57" spans="1:12" s="10" customFormat="1" ht="126.75" customHeight="1">
      <c r="A57" s="169" t="s">
        <v>56</v>
      </c>
      <c r="B57" s="174">
        <v>50783</v>
      </c>
      <c r="C57" s="175">
        <v>31517</v>
      </c>
      <c r="D57" s="152">
        <f t="shared" si="9"/>
        <v>62.062107398145052</v>
      </c>
      <c r="E57" s="174">
        <v>34274</v>
      </c>
      <c r="F57" s="176">
        <v>20915</v>
      </c>
      <c r="G57" s="152">
        <f t="shared" si="10"/>
        <v>61.022932835385426</v>
      </c>
      <c r="H57" s="172">
        <v>85046</v>
      </c>
      <c r="I57" s="172">
        <v>10</v>
      </c>
      <c r="J57" s="173">
        <v>52422</v>
      </c>
      <c r="K57" s="152">
        <f t="shared" si="11"/>
        <v>61.63958328434024</v>
      </c>
      <c r="L57" s="104"/>
    </row>
    <row r="58" spans="1:12" s="10" customFormat="1" ht="28.5" customHeight="1">
      <c r="A58" s="169" t="s">
        <v>92</v>
      </c>
      <c r="B58" s="174">
        <v>61</v>
      </c>
      <c r="C58" s="175">
        <v>0</v>
      </c>
      <c r="D58" s="152">
        <f t="shared" si="9"/>
        <v>0</v>
      </c>
      <c r="E58" s="174">
        <v>0</v>
      </c>
      <c r="F58" s="176">
        <v>0</v>
      </c>
      <c r="G58" s="152" t="str">
        <f t="shared" si="10"/>
        <v xml:space="preserve">0 </v>
      </c>
      <c r="H58" s="172">
        <f>B58+E58</f>
        <v>61</v>
      </c>
      <c r="I58" s="172"/>
      <c r="J58" s="173">
        <f>C58+F58</f>
        <v>0</v>
      </c>
      <c r="K58" s="152">
        <f t="shared" si="11"/>
        <v>0</v>
      </c>
      <c r="L58" s="104"/>
    </row>
    <row r="59" spans="1:12" s="10" customFormat="1" ht="43.5" customHeight="1">
      <c r="A59" s="169" t="s">
        <v>6</v>
      </c>
      <c r="B59" s="174">
        <v>1894</v>
      </c>
      <c r="C59" s="175">
        <v>1203</v>
      </c>
      <c r="D59" s="152">
        <f t="shared" si="9"/>
        <v>63.516367476240767</v>
      </c>
      <c r="E59" s="174">
        <v>0</v>
      </c>
      <c r="F59" s="176">
        <v>0</v>
      </c>
      <c r="G59" s="152" t="str">
        <f t="shared" si="10"/>
        <v xml:space="preserve">0 </v>
      </c>
      <c r="H59" s="172">
        <f>B59+E59</f>
        <v>1894</v>
      </c>
      <c r="I59" s="172"/>
      <c r="J59" s="173">
        <v>1203</v>
      </c>
      <c r="K59" s="152">
        <f t="shared" si="11"/>
        <v>63.516367476240767</v>
      </c>
      <c r="L59" s="104"/>
    </row>
    <row r="60" spans="1:12" s="10" customFormat="1" ht="31.5" customHeight="1">
      <c r="A60" s="169" t="s">
        <v>75</v>
      </c>
      <c r="B60" s="174">
        <v>301</v>
      </c>
      <c r="C60" s="175">
        <v>0</v>
      </c>
      <c r="D60" s="152">
        <f t="shared" si="9"/>
        <v>0</v>
      </c>
      <c r="E60" s="174">
        <v>879</v>
      </c>
      <c r="F60" s="176">
        <v>0</v>
      </c>
      <c r="G60" s="152">
        <f t="shared" si="10"/>
        <v>0</v>
      </c>
      <c r="H60" s="172">
        <f>B60+E60</f>
        <v>1180</v>
      </c>
      <c r="I60" s="172"/>
      <c r="J60" s="173">
        <f>C60+F60</f>
        <v>0</v>
      </c>
      <c r="K60" s="152">
        <f t="shared" si="11"/>
        <v>0</v>
      </c>
      <c r="L60" s="104"/>
    </row>
    <row r="61" spans="1:12" s="10" customFormat="1" ht="44.25" customHeight="1">
      <c r="A61" s="169" t="s">
        <v>57</v>
      </c>
      <c r="B61" s="174">
        <v>8197</v>
      </c>
      <c r="C61" s="175">
        <v>4755</v>
      </c>
      <c r="D61" s="152">
        <f t="shared" si="9"/>
        <v>58.009027693058435</v>
      </c>
      <c r="E61" s="174">
        <v>1441</v>
      </c>
      <c r="F61" s="176">
        <v>644</v>
      </c>
      <c r="G61" s="152">
        <f t="shared" si="10"/>
        <v>44.691186675919504</v>
      </c>
      <c r="H61" s="172">
        <v>9465</v>
      </c>
      <c r="I61" s="172">
        <v>173</v>
      </c>
      <c r="J61" s="173">
        <v>5226</v>
      </c>
      <c r="K61" s="152">
        <f t="shared" si="11"/>
        <v>55.213946117274169</v>
      </c>
      <c r="L61" s="104"/>
    </row>
    <row r="62" spans="1:12" s="10" customFormat="1" ht="31.5" customHeight="1">
      <c r="A62" s="167" t="s">
        <v>47</v>
      </c>
      <c r="B62" s="168">
        <f>B63</f>
        <v>0</v>
      </c>
      <c r="C62" s="168">
        <f>C63</f>
        <v>0</v>
      </c>
      <c r="D62" s="152" t="str">
        <f t="shared" si="9"/>
        <v xml:space="preserve">0 </v>
      </c>
      <c r="E62" s="168">
        <f>E63</f>
        <v>1229</v>
      </c>
      <c r="F62" s="168">
        <f>F63</f>
        <v>541</v>
      </c>
      <c r="G62" s="152">
        <f t="shared" si="10"/>
        <v>44.019528071602934</v>
      </c>
      <c r="H62" s="168">
        <f>H63</f>
        <v>1229</v>
      </c>
      <c r="I62" s="168">
        <f>I63</f>
        <v>0</v>
      </c>
      <c r="J62" s="168">
        <f>J63</f>
        <v>541</v>
      </c>
      <c r="K62" s="152">
        <f t="shared" si="11"/>
        <v>44.019528071602934</v>
      </c>
      <c r="L62" s="104"/>
    </row>
    <row r="63" spans="1:12" s="10" customFormat="1" ht="44.25" customHeight="1">
      <c r="A63" s="169" t="s">
        <v>26</v>
      </c>
      <c r="B63" s="174">
        <v>0</v>
      </c>
      <c r="C63" s="174">
        <v>0</v>
      </c>
      <c r="D63" s="152" t="str">
        <f t="shared" si="9"/>
        <v xml:space="preserve">0 </v>
      </c>
      <c r="E63" s="174">
        <v>1229</v>
      </c>
      <c r="F63" s="176">
        <v>541</v>
      </c>
      <c r="G63" s="152">
        <f t="shared" si="10"/>
        <v>44.019528071602934</v>
      </c>
      <c r="H63" s="172">
        <v>1229</v>
      </c>
      <c r="I63" s="172"/>
      <c r="J63" s="155">
        <v>541</v>
      </c>
      <c r="K63" s="152">
        <f t="shared" si="11"/>
        <v>44.019528071602934</v>
      </c>
      <c r="L63" s="104"/>
    </row>
    <row r="64" spans="1:12" s="10" customFormat="1" ht="39" hidden="1" customHeight="1">
      <c r="A64" s="169" t="s">
        <v>41</v>
      </c>
      <c r="B64" s="174"/>
      <c r="C64" s="174"/>
      <c r="D64" s="152" t="str">
        <f t="shared" si="9"/>
        <v xml:space="preserve">0 </v>
      </c>
      <c r="E64" s="174"/>
      <c r="F64" s="172"/>
      <c r="G64" s="152" t="str">
        <f t="shared" si="10"/>
        <v xml:space="preserve">0 </v>
      </c>
      <c r="H64" s="172">
        <f>B64+E64</f>
        <v>0</v>
      </c>
      <c r="I64" s="172"/>
      <c r="J64" s="172">
        <f>C64+F64</f>
        <v>0</v>
      </c>
      <c r="K64" s="152" t="str">
        <f t="shared" si="11"/>
        <v xml:space="preserve">0 </v>
      </c>
      <c r="L64" s="104"/>
    </row>
    <row r="65" spans="1:12" s="10" customFormat="1" ht="45.75" customHeight="1">
      <c r="A65" s="167" t="s">
        <v>107</v>
      </c>
      <c r="B65" s="168">
        <f>B66+B67+B68+B69</f>
        <v>10218</v>
      </c>
      <c r="C65" s="168">
        <f>C66+C67+C68+C69</f>
        <v>7038</v>
      </c>
      <c r="D65" s="152">
        <f t="shared" si="9"/>
        <v>68.878449794480332</v>
      </c>
      <c r="E65" s="168">
        <f>E66+E67+E69+E68</f>
        <v>16301</v>
      </c>
      <c r="F65" s="168">
        <f>F66+F69+F67+F68</f>
        <v>7370</v>
      </c>
      <c r="G65" s="152">
        <f t="shared" si="10"/>
        <v>45.211950187105089</v>
      </c>
      <c r="H65" s="168">
        <f>H66+H67+H69+H68</f>
        <v>26147</v>
      </c>
      <c r="I65" s="168">
        <f>I66+I67+I69</f>
        <v>72</v>
      </c>
      <c r="J65" s="168">
        <f>J66+J67+J69+J68</f>
        <v>14335</v>
      </c>
      <c r="K65" s="152">
        <f t="shared" si="11"/>
        <v>54.824645274792516</v>
      </c>
      <c r="L65" s="104"/>
    </row>
    <row r="66" spans="1:12" s="10" customFormat="1" ht="23.25" customHeight="1">
      <c r="A66" s="169" t="s">
        <v>111</v>
      </c>
      <c r="B66" s="174">
        <v>1229</v>
      </c>
      <c r="C66" s="175">
        <v>808</v>
      </c>
      <c r="D66" s="152">
        <f t="shared" si="9"/>
        <v>65.744507729861681</v>
      </c>
      <c r="E66" s="174">
        <v>0</v>
      </c>
      <c r="F66" s="176">
        <v>0</v>
      </c>
      <c r="G66" s="152" t="str">
        <f t="shared" si="10"/>
        <v xml:space="preserve">0 </v>
      </c>
      <c r="H66" s="172">
        <f>B66+E66</f>
        <v>1229</v>
      </c>
      <c r="I66" s="172"/>
      <c r="J66" s="176">
        <v>808</v>
      </c>
      <c r="K66" s="152">
        <f t="shared" si="11"/>
        <v>65.744507729861681</v>
      </c>
      <c r="L66" s="104"/>
    </row>
    <row r="67" spans="1:12" s="10" customFormat="1" ht="87" hidden="1" customHeight="1">
      <c r="A67" s="169" t="s">
        <v>69</v>
      </c>
      <c r="B67" s="174"/>
      <c r="C67" s="175">
        <v>0</v>
      </c>
      <c r="D67" s="152" t="str">
        <f t="shared" si="9"/>
        <v xml:space="preserve">0 </v>
      </c>
      <c r="E67" s="174">
        <v>0</v>
      </c>
      <c r="F67" s="176">
        <v>0</v>
      </c>
      <c r="G67" s="152" t="str">
        <f t="shared" si="10"/>
        <v xml:space="preserve">0 </v>
      </c>
      <c r="H67" s="172">
        <f>B67+E67</f>
        <v>0</v>
      </c>
      <c r="I67" s="172"/>
      <c r="J67" s="173">
        <f>C67+F67</f>
        <v>0</v>
      </c>
      <c r="K67" s="152" t="str">
        <f t="shared" si="11"/>
        <v xml:space="preserve">0 </v>
      </c>
      <c r="L67" s="104"/>
    </row>
    <row r="68" spans="1:12" s="10" customFormat="1" ht="72.599999999999994" customHeight="1">
      <c r="A68" s="169" t="s">
        <v>132</v>
      </c>
      <c r="B68" s="174">
        <v>5763</v>
      </c>
      <c r="C68" s="175">
        <v>3260</v>
      </c>
      <c r="D68" s="152">
        <f t="shared" si="9"/>
        <v>56.567759847301758</v>
      </c>
      <c r="E68" s="174">
        <v>7936</v>
      </c>
      <c r="F68" s="176">
        <v>6138</v>
      </c>
      <c r="G68" s="152">
        <f t="shared" si="10"/>
        <v>77.34375</v>
      </c>
      <c r="H68" s="172">
        <v>13699</v>
      </c>
      <c r="I68" s="172"/>
      <c r="J68" s="173">
        <v>9398</v>
      </c>
      <c r="K68" s="152">
        <f t="shared" si="11"/>
        <v>68.603547704211991</v>
      </c>
      <c r="L68" s="104"/>
    </row>
    <row r="69" spans="1:12" s="10" customFormat="1" ht="64.5" customHeight="1">
      <c r="A69" s="169" t="s">
        <v>91</v>
      </c>
      <c r="B69" s="174">
        <v>3226</v>
      </c>
      <c r="C69" s="175">
        <v>2970</v>
      </c>
      <c r="D69" s="152">
        <f t="shared" si="9"/>
        <v>92.064476131432116</v>
      </c>
      <c r="E69" s="174">
        <v>8365</v>
      </c>
      <c r="F69" s="176">
        <v>1232</v>
      </c>
      <c r="G69" s="152">
        <f t="shared" si="10"/>
        <v>14.728033472803348</v>
      </c>
      <c r="H69" s="172">
        <v>11219</v>
      </c>
      <c r="I69" s="172">
        <v>72</v>
      </c>
      <c r="J69" s="173">
        <v>4129</v>
      </c>
      <c r="K69" s="152">
        <f t="shared" si="11"/>
        <v>36.803636687761831</v>
      </c>
      <c r="L69" s="104"/>
    </row>
    <row r="70" spans="1:12" s="10" customFormat="1" ht="27.75" customHeight="1">
      <c r="A70" s="167" t="s">
        <v>48</v>
      </c>
      <c r="B70" s="168">
        <f>B71+B73+B75+B76+B77+B72+B74</f>
        <v>439870</v>
      </c>
      <c r="C70" s="168">
        <f>C71+C73+C75+C76+C77+C72+C74</f>
        <v>234540</v>
      </c>
      <c r="D70" s="152">
        <f t="shared" si="9"/>
        <v>53.320299179302978</v>
      </c>
      <c r="E70" s="168">
        <f>E71+E73+E75+E76+E77+E72+E74</f>
        <v>32217</v>
      </c>
      <c r="F70" s="168">
        <f>F71+F73+F75+F76+F77+F72+F74</f>
        <v>18227</v>
      </c>
      <c r="G70" s="152">
        <f t="shared" si="10"/>
        <v>56.575720892696403</v>
      </c>
      <c r="H70" s="168">
        <f>H71+H73+H75+H76+H77+H72+H74</f>
        <v>458979</v>
      </c>
      <c r="I70" s="168">
        <f>I71+I73+I75+I76+I77+I72+I74</f>
        <v>8515</v>
      </c>
      <c r="J70" s="168">
        <f>J71+J73+J75+J76+J77+J72+J74</f>
        <v>243952</v>
      </c>
      <c r="K70" s="152">
        <f t="shared" si="11"/>
        <v>53.151015623808497</v>
      </c>
      <c r="L70" s="104"/>
    </row>
    <row r="71" spans="1:12" s="10" customFormat="1" ht="34.5" customHeight="1">
      <c r="A71" s="169" t="s">
        <v>76</v>
      </c>
      <c r="B71" s="174">
        <v>581</v>
      </c>
      <c r="C71" s="175">
        <v>328</v>
      </c>
      <c r="D71" s="152">
        <f t="shared" si="9"/>
        <v>56.454388984509464</v>
      </c>
      <c r="E71" s="174">
        <v>0</v>
      </c>
      <c r="F71" s="176">
        <v>0</v>
      </c>
      <c r="G71" s="152" t="str">
        <f t="shared" si="10"/>
        <v xml:space="preserve">0 </v>
      </c>
      <c r="H71" s="172">
        <v>581</v>
      </c>
      <c r="I71" s="172"/>
      <c r="J71" s="176">
        <v>328</v>
      </c>
      <c r="K71" s="152">
        <f t="shared" si="11"/>
        <v>56.454388984509464</v>
      </c>
      <c r="L71" s="104"/>
    </row>
    <row r="72" spans="1:12" s="10" customFormat="1" ht="41.25" customHeight="1">
      <c r="A72" s="169" t="s">
        <v>28</v>
      </c>
      <c r="B72" s="174">
        <v>9750</v>
      </c>
      <c r="C72" s="175">
        <v>5243</v>
      </c>
      <c r="D72" s="152">
        <f t="shared" si="9"/>
        <v>53.774358974358968</v>
      </c>
      <c r="E72" s="174">
        <v>405</v>
      </c>
      <c r="F72" s="176">
        <v>0</v>
      </c>
      <c r="G72" s="152">
        <f t="shared" si="10"/>
        <v>0</v>
      </c>
      <c r="H72" s="172">
        <v>9750</v>
      </c>
      <c r="I72" s="172"/>
      <c r="J72" s="176">
        <v>5243</v>
      </c>
      <c r="K72" s="152">
        <f t="shared" si="11"/>
        <v>53.774358974358968</v>
      </c>
      <c r="L72" s="104"/>
    </row>
    <row r="73" spans="1:12" s="10" customFormat="1" ht="39" hidden="1" customHeight="1">
      <c r="A73" s="169" t="s">
        <v>70</v>
      </c>
      <c r="B73" s="174">
        <v>0</v>
      </c>
      <c r="C73" s="175">
        <v>0</v>
      </c>
      <c r="D73" s="152" t="str">
        <f t="shared" si="9"/>
        <v xml:space="preserve">0 </v>
      </c>
      <c r="E73" s="174">
        <v>0</v>
      </c>
      <c r="F73" s="176">
        <v>0</v>
      </c>
      <c r="G73" s="152" t="str">
        <f t="shared" si="10"/>
        <v xml:space="preserve">0 </v>
      </c>
      <c r="H73" s="172">
        <f>B73+E73</f>
        <v>0</v>
      </c>
      <c r="I73" s="172"/>
      <c r="J73" s="176">
        <f>C73+F73</f>
        <v>0</v>
      </c>
      <c r="K73" s="152" t="str">
        <f t="shared" si="11"/>
        <v xml:space="preserve">0 </v>
      </c>
      <c r="L73" s="104"/>
    </row>
    <row r="74" spans="1:12" s="10" customFormat="1" ht="39" hidden="1" customHeight="1">
      <c r="A74" s="169" t="s">
        <v>83</v>
      </c>
      <c r="B74" s="174">
        <v>0</v>
      </c>
      <c r="C74" s="175">
        <v>0</v>
      </c>
      <c r="D74" s="152" t="str">
        <f t="shared" si="9"/>
        <v xml:space="preserve">0 </v>
      </c>
      <c r="E74" s="174">
        <v>0</v>
      </c>
      <c r="F74" s="176">
        <v>0</v>
      </c>
      <c r="G74" s="152" t="str">
        <f t="shared" si="10"/>
        <v xml:space="preserve">0 </v>
      </c>
      <c r="H74" s="172">
        <f>B74+E74</f>
        <v>0</v>
      </c>
      <c r="I74" s="172"/>
      <c r="J74" s="176">
        <f>C74+F74</f>
        <v>0</v>
      </c>
      <c r="K74" s="152" t="str">
        <f t="shared" si="11"/>
        <v xml:space="preserve">0 </v>
      </c>
      <c r="L74" s="104"/>
    </row>
    <row r="75" spans="1:12" s="10" customFormat="1" ht="26.25" customHeight="1">
      <c r="A75" s="169" t="s">
        <v>27</v>
      </c>
      <c r="B75" s="174">
        <v>9704</v>
      </c>
      <c r="C75" s="175">
        <v>6621</v>
      </c>
      <c r="D75" s="152">
        <f t="shared" si="9"/>
        <v>68.22959604286892</v>
      </c>
      <c r="E75" s="174">
        <v>0</v>
      </c>
      <c r="F75" s="176">
        <v>0</v>
      </c>
      <c r="G75" s="152" t="str">
        <f t="shared" si="10"/>
        <v xml:space="preserve">0 </v>
      </c>
      <c r="H75" s="172">
        <v>9704</v>
      </c>
      <c r="I75" s="172"/>
      <c r="J75" s="176">
        <v>6621</v>
      </c>
      <c r="K75" s="152">
        <f t="shared" si="11"/>
        <v>68.22959604286892</v>
      </c>
      <c r="L75" s="104"/>
    </row>
    <row r="76" spans="1:12" s="10" customFormat="1" ht="24.75" customHeight="1">
      <c r="A76" s="169" t="s">
        <v>45</v>
      </c>
      <c r="B76" s="174">
        <v>357760</v>
      </c>
      <c r="C76" s="175">
        <v>185676</v>
      </c>
      <c r="D76" s="152">
        <f t="shared" si="9"/>
        <v>51.899597495527729</v>
      </c>
      <c r="E76" s="174">
        <v>15763</v>
      </c>
      <c r="F76" s="176">
        <v>9130</v>
      </c>
      <c r="G76" s="152">
        <f t="shared" si="10"/>
        <v>57.920446615491969</v>
      </c>
      <c r="H76" s="172">
        <v>360820</v>
      </c>
      <c r="I76" s="172">
        <v>8515</v>
      </c>
      <c r="J76" s="176">
        <v>185991</v>
      </c>
      <c r="K76" s="152">
        <f t="shared" si="11"/>
        <v>51.546754614489224</v>
      </c>
      <c r="L76" s="104"/>
    </row>
    <row r="77" spans="1:12" s="10" customFormat="1" ht="42.75" customHeight="1">
      <c r="A77" s="169" t="s">
        <v>34</v>
      </c>
      <c r="B77" s="174">
        <v>62075</v>
      </c>
      <c r="C77" s="175">
        <v>36672</v>
      </c>
      <c r="D77" s="152">
        <f t="shared" si="9"/>
        <v>59.07692307692308</v>
      </c>
      <c r="E77" s="174">
        <v>16049</v>
      </c>
      <c r="F77" s="176">
        <v>9097</v>
      </c>
      <c r="G77" s="152">
        <f t="shared" si="10"/>
        <v>56.682659355723096</v>
      </c>
      <c r="H77" s="172">
        <v>78124</v>
      </c>
      <c r="I77" s="172"/>
      <c r="J77" s="176">
        <v>45769</v>
      </c>
      <c r="K77" s="152">
        <f t="shared" si="11"/>
        <v>58.58506988889458</v>
      </c>
      <c r="L77" s="104"/>
    </row>
    <row r="78" spans="1:12" s="10" customFormat="1" ht="42.75" customHeight="1">
      <c r="A78" s="167" t="s">
        <v>105</v>
      </c>
      <c r="B78" s="168">
        <f>B79+B80+B82+B83+B81</f>
        <v>90520</v>
      </c>
      <c r="C78" s="168">
        <f>C79+C80+C82+C83+C81</f>
        <v>75696</v>
      </c>
      <c r="D78" s="152">
        <f t="shared" si="9"/>
        <v>83.623508616880244</v>
      </c>
      <c r="E78" s="168">
        <f>E79+E80+E82+E83+E81</f>
        <v>87078</v>
      </c>
      <c r="F78" s="168">
        <f>F79+F80+F82+F83</f>
        <v>65573</v>
      </c>
      <c r="G78" s="152">
        <f t="shared" si="10"/>
        <v>75.303750660327523</v>
      </c>
      <c r="H78" s="168">
        <f>H79+H80+H82+H83+H81</f>
        <v>115581</v>
      </c>
      <c r="I78" s="168">
        <f>I79+I80+I82+I83+I81</f>
        <v>41006</v>
      </c>
      <c r="J78" s="168">
        <f>J79+J80+J82+J83+J81</f>
        <v>89757</v>
      </c>
      <c r="K78" s="152">
        <f t="shared" si="11"/>
        <v>77.657227398966953</v>
      </c>
      <c r="L78" s="104"/>
    </row>
    <row r="79" spans="1:12" s="10" customFormat="1" ht="30" customHeight="1">
      <c r="A79" s="169" t="s">
        <v>80</v>
      </c>
      <c r="B79" s="174">
        <v>290</v>
      </c>
      <c r="C79" s="175">
        <v>179</v>
      </c>
      <c r="D79" s="152">
        <f t="shared" si="9"/>
        <v>61.724137931034484</v>
      </c>
      <c r="E79" s="174">
        <v>0</v>
      </c>
      <c r="F79" s="176">
        <v>0</v>
      </c>
      <c r="G79" s="152" t="str">
        <f t="shared" si="10"/>
        <v xml:space="preserve">0 </v>
      </c>
      <c r="H79" s="172">
        <v>290</v>
      </c>
      <c r="I79" s="172"/>
      <c r="J79" s="173">
        <v>179</v>
      </c>
      <c r="K79" s="152">
        <f t="shared" si="11"/>
        <v>61.724137931034484</v>
      </c>
      <c r="L79" s="104"/>
    </row>
    <row r="80" spans="1:12" s="10" customFormat="1" ht="39" hidden="1" customHeight="1">
      <c r="A80" s="169" t="s">
        <v>30</v>
      </c>
      <c r="B80" s="174"/>
      <c r="C80" s="175"/>
      <c r="D80" s="152" t="str">
        <f t="shared" si="9"/>
        <v xml:space="preserve">0 </v>
      </c>
      <c r="E80" s="174">
        <v>0</v>
      </c>
      <c r="F80" s="176">
        <v>0</v>
      </c>
      <c r="G80" s="152" t="str">
        <f t="shared" si="10"/>
        <v xml:space="preserve">0 </v>
      </c>
      <c r="H80" s="172">
        <f>B80+E80</f>
        <v>0</v>
      </c>
      <c r="I80" s="172"/>
      <c r="J80" s="173">
        <f>C80+F80</f>
        <v>0</v>
      </c>
      <c r="K80" s="152" t="str">
        <f t="shared" si="11"/>
        <v xml:space="preserve">0 </v>
      </c>
      <c r="L80" s="104"/>
    </row>
    <row r="81" spans="1:12" s="10" customFormat="1" ht="29.25" customHeight="1">
      <c r="A81" s="169" t="s">
        <v>30</v>
      </c>
      <c r="B81" s="174">
        <v>75</v>
      </c>
      <c r="C81" s="175">
        <v>75</v>
      </c>
      <c r="D81" s="152">
        <f t="shared" si="9"/>
        <v>100</v>
      </c>
      <c r="E81" s="174">
        <v>0</v>
      </c>
      <c r="F81" s="176">
        <v>0</v>
      </c>
      <c r="G81" s="152" t="str">
        <f t="shared" si="10"/>
        <v xml:space="preserve">0 </v>
      </c>
      <c r="H81" s="172">
        <v>75</v>
      </c>
      <c r="I81" s="172"/>
      <c r="J81" s="173">
        <f>C81+F81</f>
        <v>75</v>
      </c>
      <c r="K81" s="152">
        <f t="shared" si="11"/>
        <v>100</v>
      </c>
      <c r="L81" s="104"/>
    </row>
    <row r="82" spans="1:12" s="10" customFormat="1" ht="27" customHeight="1">
      <c r="A82" s="169" t="s">
        <v>71</v>
      </c>
      <c r="B82" s="174">
        <v>90155</v>
      </c>
      <c r="C82" s="175">
        <v>75442</v>
      </c>
      <c r="D82" s="152">
        <f t="shared" si="9"/>
        <v>83.68032832344295</v>
      </c>
      <c r="E82" s="174">
        <v>87078</v>
      </c>
      <c r="F82" s="176">
        <v>65573</v>
      </c>
      <c r="G82" s="152">
        <f t="shared" si="10"/>
        <v>75.303750660327523</v>
      </c>
      <c r="H82" s="172">
        <v>115216</v>
      </c>
      <c r="I82" s="172">
        <v>41006</v>
      </c>
      <c r="J82" s="173">
        <v>89503</v>
      </c>
      <c r="K82" s="152">
        <f t="shared" si="11"/>
        <v>77.682787112900982</v>
      </c>
      <c r="L82" s="104"/>
    </row>
    <row r="83" spans="1:12" s="10" customFormat="1" ht="39" hidden="1" customHeight="1">
      <c r="A83" s="169" t="s">
        <v>72</v>
      </c>
      <c r="B83" s="174">
        <v>0</v>
      </c>
      <c r="C83" s="174">
        <v>0</v>
      </c>
      <c r="D83" s="152" t="str">
        <f t="shared" si="9"/>
        <v xml:space="preserve">0 </v>
      </c>
      <c r="E83" s="174">
        <v>0</v>
      </c>
      <c r="F83" s="172">
        <v>0</v>
      </c>
      <c r="G83" s="152" t="str">
        <f t="shared" si="10"/>
        <v xml:space="preserve">0 </v>
      </c>
      <c r="H83" s="172">
        <f>B83+E83</f>
        <v>0</v>
      </c>
      <c r="I83" s="172"/>
      <c r="J83" s="172">
        <f>C83+F83</f>
        <v>0</v>
      </c>
      <c r="K83" s="152" t="str">
        <f t="shared" si="11"/>
        <v xml:space="preserve">0 </v>
      </c>
      <c r="L83" s="104"/>
    </row>
    <row r="84" spans="1:12" s="10" customFormat="1" ht="25.5" customHeight="1">
      <c r="A84" s="167" t="s">
        <v>106</v>
      </c>
      <c r="B84" s="168">
        <f>B86+B85</f>
        <v>263</v>
      </c>
      <c r="C84" s="168">
        <f>C86</f>
        <v>0</v>
      </c>
      <c r="D84" s="152">
        <f t="shared" si="9"/>
        <v>0</v>
      </c>
      <c r="E84" s="168">
        <f>E86</f>
        <v>0</v>
      </c>
      <c r="F84" s="168">
        <f>F86</f>
        <v>0</v>
      </c>
      <c r="G84" s="152" t="str">
        <f t="shared" si="10"/>
        <v xml:space="preserve">0 </v>
      </c>
      <c r="H84" s="168">
        <f>H86+H85</f>
        <v>263</v>
      </c>
      <c r="I84" s="168">
        <f>I86</f>
        <v>0</v>
      </c>
      <c r="J84" s="168">
        <f>J86</f>
        <v>0</v>
      </c>
      <c r="K84" s="152">
        <f t="shared" si="11"/>
        <v>0</v>
      </c>
      <c r="L84" s="104"/>
    </row>
    <row r="85" spans="1:12" s="10" customFormat="1" ht="24" hidden="1" customHeight="1">
      <c r="A85" s="169" t="s">
        <v>93</v>
      </c>
      <c r="B85" s="170"/>
      <c r="C85" s="168">
        <v>0</v>
      </c>
      <c r="D85" s="152">
        <v>0</v>
      </c>
      <c r="E85" s="168">
        <v>0</v>
      </c>
      <c r="F85" s="168">
        <v>0</v>
      </c>
      <c r="G85" s="152">
        <v>0</v>
      </c>
      <c r="H85" s="168"/>
      <c r="I85" s="168"/>
      <c r="J85" s="168">
        <v>0</v>
      </c>
      <c r="K85" s="152"/>
      <c r="L85" s="104"/>
    </row>
    <row r="86" spans="1:12" s="10" customFormat="1" ht="42" customHeight="1">
      <c r="A86" s="169" t="s">
        <v>112</v>
      </c>
      <c r="B86" s="174">
        <v>263</v>
      </c>
      <c r="C86" s="174">
        <v>0</v>
      </c>
      <c r="D86" s="152">
        <f t="shared" ref="D86:D131" si="12">IF(B86=0,  "0 ", C86/B86*100)</f>
        <v>0</v>
      </c>
      <c r="E86" s="174">
        <v>0</v>
      </c>
      <c r="F86" s="172">
        <v>0</v>
      </c>
      <c r="G86" s="152" t="str">
        <f t="shared" ref="G86:G124" si="13">IF(E86=0,  "0 ", F86/E86*100)</f>
        <v xml:space="preserve">0 </v>
      </c>
      <c r="H86" s="172">
        <f>B86+E86</f>
        <v>263</v>
      </c>
      <c r="I86" s="172"/>
      <c r="J86" s="155">
        <f>C86+F86</f>
        <v>0</v>
      </c>
      <c r="K86" s="152">
        <f t="shared" ref="K86:K131" si="14">IF(H86=0,  "0 ", J86/H86*100)</f>
        <v>0</v>
      </c>
      <c r="L86" s="104"/>
    </row>
    <row r="87" spans="1:12" s="10" customFormat="1" ht="24.75" customHeight="1">
      <c r="A87" s="167" t="s">
        <v>49</v>
      </c>
      <c r="B87" s="177">
        <f>B88+B89+B92+B94+B95+B91</f>
        <v>640028</v>
      </c>
      <c r="C87" s="177">
        <f>C88+C89+C92+C94+C95+C91</f>
        <v>427142</v>
      </c>
      <c r="D87" s="152">
        <f t="shared" si="12"/>
        <v>66.738017711725121</v>
      </c>
      <c r="E87" s="168">
        <f>E88+E89+E92+E94+E95</f>
        <v>285</v>
      </c>
      <c r="F87" s="168">
        <f>F88+F89+F92+F94+F95</f>
        <v>38</v>
      </c>
      <c r="G87" s="152">
        <f t="shared" si="13"/>
        <v>13.333333333333334</v>
      </c>
      <c r="H87" s="168">
        <f>H88+H89+H92+H94+H95+H91</f>
        <v>640313</v>
      </c>
      <c r="I87" s="168">
        <f>I88+I89+I92+I94+I95+I91</f>
        <v>0</v>
      </c>
      <c r="J87" s="168">
        <f>J88+J89+J92+J94+J95+J91</f>
        <v>427181</v>
      </c>
      <c r="K87" s="152">
        <f t="shared" si="14"/>
        <v>66.714403736922407</v>
      </c>
      <c r="L87" s="104"/>
    </row>
    <row r="88" spans="1:12" s="10" customFormat="1" ht="24.75" customHeight="1">
      <c r="A88" s="169" t="s">
        <v>9</v>
      </c>
      <c r="B88" s="174">
        <v>180482</v>
      </c>
      <c r="C88" s="175">
        <v>118303</v>
      </c>
      <c r="D88" s="152">
        <f t="shared" si="12"/>
        <v>65.548364933899222</v>
      </c>
      <c r="E88" s="174">
        <v>0</v>
      </c>
      <c r="F88" s="176">
        <v>0</v>
      </c>
      <c r="G88" s="152" t="str">
        <f t="shared" si="13"/>
        <v xml:space="preserve">0 </v>
      </c>
      <c r="H88" s="174">
        <v>180482</v>
      </c>
      <c r="I88" s="172"/>
      <c r="J88" s="173">
        <v>118303</v>
      </c>
      <c r="K88" s="152">
        <f t="shared" si="14"/>
        <v>65.548364933899222</v>
      </c>
      <c r="L88" s="104"/>
    </row>
    <row r="89" spans="1:12" s="10" customFormat="1" ht="32.450000000000003" customHeight="1">
      <c r="A89" s="169" t="s">
        <v>10</v>
      </c>
      <c r="B89" s="174">
        <v>390064</v>
      </c>
      <c r="C89" s="175">
        <v>269861</v>
      </c>
      <c r="D89" s="152">
        <f t="shared" si="12"/>
        <v>69.183774970261297</v>
      </c>
      <c r="E89" s="174">
        <v>0</v>
      </c>
      <c r="F89" s="176">
        <v>0</v>
      </c>
      <c r="G89" s="152" t="str">
        <f t="shared" si="13"/>
        <v xml:space="preserve">0 </v>
      </c>
      <c r="H89" s="174">
        <v>390064</v>
      </c>
      <c r="I89" s="172"/>
      <c r="J89" s="173">
        <v>269861</v>
      </c>
      <c r="K89" s="152">
        <f t="shared" si="14"/>
        <v>69.183774970261297</v>
      </c>
      <c r="L89" s="104"/>
    </row>
    <row r="90" spans="1:12" s="10" customFormat="1" ht="32.450000000000003" hidden="1" customHeight="1">
      <c r="A90" s="169" t="s">
        <v>21</v>
      </c>
      <c r="B90" s="174"/>
      <c r="C90" s="175"/>
      <c r="D90" s="152" t="str">
        <f t="shared" si="12"/>
        <v xml:space="preserve">0 </v>
      </c>
      <c r="E90" s="174"/>
      <c r="F90" s="176"/>
      <c r="G90" s="152" t="str">
        <f t="shared" si="13"/>
        <v xml:space="preserve">0 </v>
      </c>
      <c r="H90" s="174">
        <f>B90+E90</f>
        <v>0</v>
      </c>
      <c r="I90" s="172"/>
      <c r="J90" s="173">
        <f>C90+F90</f>
        <v>0</v>
      </c>
      <c r="K90" s="152" t="str">
        <f t="shared" si="14"/>
        <v xml:space="preserve">0 </v>
      </c>
      <c r="L90" s="104"/>
    </row>
    <row r="91" spans="1:12" s="10" customFormat="1" ht="32.450000000000003" customHeight="1">
      <c r="A91" s="169" t="s">
        <v>113</v>
      </c>
      <c r="B91" s="174">
        <v>37010</v>
      </c>
      <c r="C91" s="175">
        <v>19672</v>
      </c>
      <c r="D91" s="152">
        <f t="shared" si="12"/>
        <v>53.153201837341257</v>
      </c>
      <c r="E91" s="174">
        <v>0</v>
      </c>
      <c r="F91" s="176">
        <v>0</v>
      </c>
      <c r="G91" s="152" t="str">
        <f t="shared" si="13"/>
        <v xml:space="preserve">0 </v>
      </c>
      <c r="H91" s="174">
        <v>37010</v>
      </c>
      <c r="I91" s="172"/>
      <c r="J91" s="173">
        <v>19672</v>
      </c>
      <c r="K91" s="152">
        <f t="shared" si="14"/>
        <v>53.153201837341257</v>
      </c>
      <c r="L91" s="104"/>
    </row>
    <row r="92" spans="1:12" s="10" customFormat="1" ht="60.75" customHeight="1">
      <c r="A92" s="169" t="s">
        <v>96</v>
      </c>
      <c r="B92" s="174">
        <v>936</v>
      </c>
      <c r="C92" s="175">
        <v>321</v>
      </c>
      <c r="D92" s="152">
        <f t="shared" si="12"/>
        <v>34.294871794871796</v>
      </c>
      <c r="E92" s="174">
        <v>144</v>
      </c>
      <c r="F92" s="176">
        <v>8</v>
      </c>
      <c r="G92" s="152">
        <f t="shared" si="13"/>
        <v>5.5555555555555554</v>
      </c>
      <c r="H92" s="174">
        <v>1080</v>
      </c>
      <c r="I92" s="172"/>
      <c r="J92" s="173">
        <v>329</v>
      </c>
      <c r="K92" s="152">
        <f t="shared" si="14"/>
        <v>30.462962962962965</v>
      </c>
      <c r="L92" s="104"/>
    </row>
    <row r="93" spans="1:12" s="10" customFormat="1" ht="6" hidden="1" customHeight="1">
      <c r="A93" s="169" t="s">
        <v>39</v>
      </c>
      <c r="B93" s="174">
        <v>0</v>
      </c>
      <c r="C93" s="175"/>
      <c r="D93" s="152" t="str">
        <f t="shared" si="12"/>
        <v xml:space="preserve">0 </v>
      </c>
      <c r="E93" s="174"/>
      <c r="F93" s="176"/>
      <c r="G93" s="152" t="str">
        <f t="shared" si="13"/>
        <v xml:space="preserve">0 </v>
      </c>
      <c r="H93" s="174">
        <f>B93+E93</f>
        <v>0</v>
      </c>
      <c r="I93" s="172"/>
      <c r="J93" s="173">
        <f>C93+F93</f>
        <v>0</v>
      </c>
      <c r="K93" s="152" t="str">
        <f t="shared" si="14"/>
        <v xml:space="preserve">0 </v>
      </c>
      <c r="L93" s="104"/>
    </row>
    <row r="94" spans="1:12" s="10" customFormat="1" ht="45" customHeight="1">
      <c r="A94" s="169" t="s">
        <v>20</v>
      </c>
      <c r="B94" s="174">
        <v>1308</v>
      </c>
      <c r="C94" s="175">
        <v>356</v>
      </c>
      <c r="D94" s="152">
        <f t="shared" si="12"/>
        <v>27.217125382262996</v>
      </c>
      <c r="E94" s="174">
        <v>141</v>
      </c>
      <c r="F94" s="176">
        <v>30</v>
      </c>
      <c r="G94" s="152">
        <f t="shared" si="13"/>
        <v>21.276595744680851</v>
      </c>
      <c r="H94" s="174">
        <v>1449</v>
      </c>
      <c r="I94" s="172"/>
      <c r="J94" s="173">
        <v>387</v>
      </c>
      <c r="K94" s="152">
        <f t="shared" si="14"/>
        <v>26.70807453416149</v>
      </c>
      <c r="L94" s="104"/>
    </row>
    <row r="95" spans="1:12" s="10" customFormat="1" ht="42" customHeight="1">
      <c r="A95" s="169" t="s">
        <v>29</v>
      </c>
      <c r="B95" s="174">
        <v>30228</v>
      </c>
      <c r="C95" s="175">
        <v>18629</v>
      </c>
      <c r="D95" s="152">
        <f t="shared" si="12"/>
        <v>61.628291650125711</v>
      </c>
      <c r="E95" s="174">
        <v>0</v>
      </c>
      <c r="F95" s="176">
        <v>0</v>
      </c>
      <c r="G95" s="152" t="str">
        <f t="shared" si="13"/>
        <v xml:space="preserve">0 </v>
      </c>
      <c r="H95" s="174">
        <v>30228</v>
      </c>
      <c r="I95" s="172"/>
      <c r="J95" s="173">
        <v>18629</v>
      </c>
      <c r="K95" s="152">
        <f t="shared" si="14"/>
        <v>61.628291650125711</v>
      </c>
      <c r="L95" s="104"/>
    </row>
    <row r="96" spans="1:12" s="10" customFormat="1" ht="42" customHeight="1">
      <c r="A96" s="167" t="s">
        <v>97</v>
      </c>
      <c r="B96" s="168">
        <f>B97+B98+B99</f>
        <v>122743</v>
      </c>
      <c r="C96" s="168">
        <f>C97+C98+C99</f>
        <v>72095</v>
      </c>
      <c r="D96" s="152">
        <f t="shared" si="12"/>
        <v>58.736547094335322</v>
      </c>
      <c r="E96" s="168">
        <f>E97+E98+E99</f>
        <v>0</v>
      </c>
      <c r="F96" s="168">
        <f>F97+F98+F99</f>
        <v>0</v>
      </c>
      <c r="G96" s="152" t="str">
        <f t="shared" si="13"/>
        <v xml:space="preserve">0 </v>
      </c>
      <c r="H96" s="168">
        <f>H97+H98+H99</f>
        <v>122742</v>
      </c>
      <c r="I96" s="168">
        <f>I97+I98+I99</f>
        <v>0</v>
      </c>
      <c r="J96" s="168">
        <f>J97+J98+J99</f>
        <v>72095</v>
      </c>
      <c r="K96" s="152">
        <f t="shared" si="14"/>
        <v>58.737025630998353</v>
      </c>
      <c r="L96" s="104"/>
    </row>
    <row r="97" spans="1:14" s="10" customFormat="1" ht="24.75" customHeight="1">
      <c r="A97" s="169" t="s">
        <v>11</v>
      </c>
      <c r="B97" s="174">
        <v>92566</v>
      </c>
      <c r="C97" s="175">
        <v>54938</v>
      </c>
      <c r="D97" s="152">
        <f t="shared" si="12"/>
        <v>59.350085344510937</v>
      </c>
      <c r="E97" s="174">
        <v>0</v>
      </c>
      <c r="F97" s="176">
        <v>0</v>
      </c>
      <c r="G97" s="152" t="str">
        <f t="shared" si="13"/>
        <v xml:space="preserve">0 </v>
      </c>
      <c r="H97" s="172">
        <v>92565</v>
      </c>
      <c r="I97" s="172"/>
      <c r="J97" s="173">
        <v>54938</v>
      </c>
      <c r="K97" s="152">
        <f t="shared" si="14"/>
        <v>59.350726516501915</v>
      </c>
      <c r="L97" s="104"/>
    </row>
    <row r="98" spans="1:14" s="10" customFormat="1" ht="39" hidden="1" customHeight="1">
      <c r="A98" s="169" t="s">
        <v>12</v>
      </c>
      <c r="B98" s="174"/>
      <c r="C98" s="175">
        <v>0</v>
      </c>
      <c r="D98" s="152" t="str">
        <f t="shared" si="12"/>
        <v xml:space="preserve">0 </v>
      </c>
      <c r="E98" s="174">
        <v>0</v>
      </c>
      <c r="F98" s="176">
        <v>0</v>
      </c>
      <c r="G98" s="152" t="str">
        <f t="shared" si="13"/>
        <v xml:space="preserve">0 </v>
      </c>
      <c r="H98" s="172">
        <f>B98+E98</f>
        <v>0</v>
      </c>
      <c r="I98" s="172"/>
      <c r="J98" s="173">
        <f>C98+F98</f>
        <v>0</v>
      </c>
      <c r="K98" s="152" t="str">
        <f t="shared" si="14"/>
        <v xml:space="preserve">0 </v>
      </c>
      <c r="L98" s="104"/>
    </row>
    <row r="99" spans="1:14" s="10" customFormat="1" ht="52.5" customHeight="1">
      <c r="A99" s="169" t="s">
        <v>73</v>
      </c>
      <c r="B99" s="174">
        <v>30177</v>
      </c>
      <c r="C99" s="175">
        <v>17157</v>
      </c>
      <c r="D99" s="152">
        <f t="shared" si="12"/>
        <v>56.854558107167705</v>
      </c>
      <c r="E99" s="174">
        <v>0</v>
      </c>
      <c r="F99" s="176">
        <v>0</v>
      </c>
      <c r="G99" s="152" t="str">
        <f t="shared" si="13"/>
        <v xml:space="preserve">0 </v>
      </c>
      <c r="H99" s="172">
        <v>30177</v>
      </c>
      <c r="I99" s="172"/>
      <c r="J99" s="173">
        <v>17157</v>
      </c>
      <c r="K99" s="152">
        <f t="shared" si="14"/>
        <v>56.854558107167705</v>
      </c>
      <c r="L99" s="104"/>
    </row>
    <row r="100" spans="1:14" s="10" customFormat="1" ht="25.5" hidden="1" customHeight="1">
      <c r="A100" s="167" t="s">
        <v>84</v>
      </c>
      <c r="B100" s="168">
        <f>B101+B102+B103+B104</f>
        <v>0</v>
      </c>
      <c r="C100" s="178">
        <f>C101+C102+C103+C104</f>
        <v>0</v>
      </c>
      <c r="D100" s="152" t="str">
        <f t="shared" si="12"/>
        <v xml:space="preserve">0 </v>
      </c>
      <c r="E100" s="168">
        <f>E101+E102+E103+E104</f>
        <v>0</v>
      </c>
      <c r="F100" s="168">
        <f>F101+F102+F103+F104</f>
        <v>0</v>
      </c>
      <c r="G100" s="152" t="str">
        <f t="shared" si="13"/>
        <v xml:space="preserve">0 </v>
      </c>
      <c r="H100" s="168">
        <f>H101+H102+H103+H104</f>
        <v>0</v>
      </c>
      <c r="I100" s="168"/>
      <c r="J100" s="168">
        <f>J101+J102+J103+J104</f>
        <v>0</v>
      </c>
      <c r="K100" s="152" t="str">
        <f t="shared" si="14"/>
        <v xml:space="preserve">0 </v>
      </c>
      <c r="L100" s="104"/>
    </row>
    <row r="101" spans="1:14" s="10" customFormat="1" ht="28.5" hidden="1" customHeight="1">
      <c r="A101" s="169" t="s">
        <v>7</v>
      </c>
      <c r="B101" s="174"/>
      <c r="C101" s="175">
        <v>0</v>
      </c>
      <c r="D101" s="152" t="str">
        <f t="shared" si="12"/>
        <v xml:space="preserve">0 </v>
      </c>
      <c r="E101" s="174">
        <v>0</v>
      </c>
      <c r="F101" s="172">
        <v>0</v>
      </c>
      <c r="G101" s="152" t="str">
        <f t="shared" si="13"/>
        <v xml:space="preserve">0 </v>
      </c>
      <c r="H101" s="172">
        <f>B101+E101</f>
        <v>0</v>
      </c>
      <c r="I101" s="172"/>
      <c r="J101" s="172">
        <f>C101+F101</f>
        <v>0</v>
      </c>
      <c r="K101" s="152" t="str">
        <f t="shared" si="14"/>
        <v xml:space="preserve">0 </v>
      </c>
      <c r="L101" s="104"/>
    </row>
    <row r="102" spans="1:14" s="10" customFormat="1" ht="36" hidden="1" customHeight="1">
      <c r="A102" s="169" t="s">
        <v>25</v>
      </c>
      <c r="B102" s="174">
        <v>0</v>
      </c>
      <c r="C102" s="175">
        <v>0</v>
      </c>
      <c r="D102" s="152" t="str">
        <f t="shared" si="12"/>
        <v xml:space="preserve">0 </v>
      </c>
      <c r="E102" s="174">
        <v>0</v>
      </c>
      <c r="F102" s="172">
        <v>0</v>
      </c>
      <c r="G102" s="152" t="str">
        <f t="shared" si="13"/>
        <v xml:space="preserve">0 </v>
      </c>
      <c r="H102" s="172">
        <f>B102+E102</f>
        <v>0</v>
      </c>
      <c r="I102" s="172"/>
      <c r="J102" s="172">
        <f>C102+F102</f>
        <v>0</v>
      </c>
      <c r="K102" s="152" t="str">
        <f t="shared" si="14"/>
        <v xml:space="preserve">0 </v>
      </c>
      <c r="L102" s="104"/>
    </row>
    <row r="103" spans="1:14" s="10" customFormat="1" ht="44.25" hidden="1" customHeight="1">
      <c r="A103" s="169" t="s">
        <v>44</v>
      </c>
      <c r="B103" s="174"/>
      <c r="C103" s="175">
        <v>0</v>
      </c>
      <c r="D103" s="152" t="str">
        <f t="shared" si="12"/>
        <v xml:space="preserve">0 </v>
      </c>
      <c r="E103" s="174">
        <v>0</v>
      </c>
      <c r="F103" s="172">
        <v>0</v>
      </c>
      <c r="G103" s="152" t="str">
        <f t="shared" si="13"/>
        <v xml:space="preserve">0 </v>
      </c>
      <c r="H103" s="172">
        <f>B103+E103</f>
        <v>0</v>
      </c>
      <c r="I103" s="172"/>
      <c r="J103" s="172">
        <f>C103+F103</f>
        <v>0</v>
      </c>
      <c r="K103" s="152" t="str">
        <f t="shared" si="14"/>
        <v xml:space="preserve">0 </v>
      </c>
      <c r="L103" s="104"/>
    </row>
    <row r="104" spans="1:14" s="10" customFormat="1" ht="43.5" hidden="1" customHeight="1">
      <c r="A104" s="169" t="s">
        <v>81</v>
      </c>
      <c r="B104" s="174">
        <v>0</v>
      </c>
      <c r="C104" s="175">
        <v>0</v>
      </c>
      <c r="D104" s="152" t="str">
        <f t="shared" si="12"/>
        <v xml:space="preserve">0 </v>
      </c>
      <c r="E104" s="174">
        <v>0</v>
      </c>
      <c r="F104" s="176">
        <v>0</v>
      </c>
      <c r="G104" s="152" t="str">
        <f t="shared" si="13"/>
        <v xml:space="preserve">0 </v>
      </c>
      <c r="H104" s="172">
        <f>B104+E104</f>
        <v>0</v>
      </c>
      <c r="I104" s="172"/>
      <c r="J104" s="172">
        <f>C104+F104</f>
        <v>0</v>
      </c>
      <c r="K104" s="152" t="str">
        <f t="shared" si="14"/>
        <v xml:space="preserve">0 </v>
      </c>
      <c r="L104" s="104"/>
    </row>
    <row r="105" spans="1:14" s="10" customFormat="1" ht="24.75" customHeight="1">
      <c r="A105" s="167" t="s">
        <v>50</v>
      </c>
      <c r="B105" s="168">
        <f>B106+B107+B108+B109+B110</f>
        <v>248098</v>
      </c>
      <c r="C105" s="168">
        <f>C106+C107+C108+C109+C110</f>
        <v>154685</v>
      </c>
      <c r="D105" s="152">
        <f t="shared" si="12"/>
        <v>62.348346218026748</v>
      </c>
      <c r="E105" s="168">
        <f>E106+E107+E108+E109+E110</f>
        <v>0</v>
      </c>
      <c r="F105" s="168">
        <f>F106+F107+F108+F109+F110</f>
        <v>0</v>
      </c>
      <c r="G105" s="152" t="str">
        <f t="shared" si="13"/>
        <v xml:space="preserve">0 </v>
      </c>
      <c r="H105" s="168">
        <f>H106+H107+H108+H109+H110</f>
        <v>248098</v>
      </c>
      <c r="I105" s="168">
        <f>I106+I107+I108+I109+I110</f>
        <v>0</v>
      </c>
      <c r="J105" s="168">
        <f>J106+J107+J108+J109+J110</f>
        <v>154685</v>
      </c>
      <c r="K105" s="152">
        <f t="shared" si="14"/>
        <v>62.348346218026748</v>
      </c>
      <c r="L105" s="104"/>
    </row>
    <row r="106" spans="1:14" s="10" customFormat="1" ht="25.5" customHeight="1">
      <c r="A106" s="169" t="s">
        <v>13</v>
      </c>
      <c r="B106" s="174">
        <v>12096</v>
      </c>
      <c r="C106" s="175">
        <v>8200</v>
      </c>
      <c r="D106" s="152">
        <f t="shared" si="12"/>
        <v>67.791005291005291</v>
      </c>
      <c r="E106" s="174">
        <v>0</v>
      </c>
      <c r="F106" s="176">
        <v>0</v>
      </c>
      <c r="G106" s="152" t="str">
        <f t="shared" si="13"/>
        <v xml:space="preserve">0 </v>
      </c>
      <c r="H106" s="172">
        <f>B106</f>
        <v>12096</v>
      </c>
      <c r="I106" s="172"/>
      <c r="J106" s="173">
        <v>8200</v>
      </c>
      <c r="K106" s="152">
        <f t="shared" si="14"/>
        <v>67.791005291005291</v>
      </c>
      <c r="L106" s="104"/>
    </row>
    <row r="107" spans="1:14" s="10" customFormat="1" ht="45" customHeight="1">
      <c r="A107" s="169" t="s">
        <v>33</v>
      </c>
      <c r="B107" s="174">
        <v>62723</v>
      </c>
      <c r="C107" s="175">
        <v>41682</v>
      </c>
      <c r="D107" s="152">
        <f t="shared" si="12"/>
        <v>66.45409180045597</v>
      </c>
      <c r="E107" s="174">
        <v>0</v>
      </c>
      <c r="F107" s="176">
        <v>0</v>
      </c>
      <c r="G107" s="152" t="str">
        <f t="shared" si="13"/>
        <v xml:space="preserve">0 </v>
      </c>
      <c r="H107" s="172">
        <f>B107</f>
        <v>62723</v>
      </c>
      <c r="I107" s="172"/>
      <c r="J107" s="173">
        <v>41682</v>
      </c>
      <c r="K107" s="152">
        <f t="shared" si="14"/>
        <v>66.45409180045597</v>
      </c>
      <c r="L107" s="104"/>
    </row>
    <row r="108" spans="1:14" s="10" customFormat="1" ht="42.75" customHeight="1">
      <c r="A108" s="169" t="s">
        <v>31</v>
      </c>
      <c r="B108" s="174">
        <v>116628</v>
      </c>
      <c r="C108" s="175">
        <v>66976</v>
      </c>
      <c r="D108" s="152">
        <f t="shared" si="12"/>
        <v>57.427032959495151</v>
      </c>
      <c r="E108" s="174">
        <v>0</v>
      </c>
      <c r="F108" s="176">
        <v>0</v>
      </c>
      <c r="G108" s="152" t="str">
        <f t="shared" si="13"/>
        <v xml:space="preserve">0 </v>
      </c>
      <c r="H108" s="172">
        <f>B108+E108</f>
        <v>116628</v>
      </c>
      <c r="I108" s="172"/>
      <c r="J108" s="173">
        <v>66976</v>
      </c>
      <c r="K108" s="152">
        <f t="shared" si="14"/>
        <v>57.427032959495151</v>
      </c>
      <c r="L108" s="104"/>
    </row>
    <row r="109" spans="1:14" s="10" customFormat="1" ht="21" customHeight="1">
      <c r="A109" s="169" t="s">
        <v>58</v>
      </c>
      <c r="B109" s="174">
        <v>43413</v>
      </c>
      <c r="C109" s="175">
        <v>29509</v>
      </c>
      <c r="D109" s="152">
        <f t="shared" si="12"/>
        <v>67.972727063322054</v>
      </c>
      <c r="E109" s="174">
        <v>0</v>
      </c>
      <c r="F109" s="176">
        <v>0</v>
      </c>
      <c r="G109" s="152" t="str">
        <f t="shared" si="13"/>
        <v xml:space="preserve">0 </v>
      </c>
      <c r="H109" s="172">
        <f>B109+E109</f>
        <v>43413</v>
      </c>
      <c r="I109" s="172"/>
      <c r="J109" s="173">
        <v>29509</v>
      </c>
      <c r="K109" s="152">
        <f t="shared" si="14"/>
        <v>67.972727063322054</v>
      </c>
      <c r="L109" s="104"/>
    </row>
    <row r="110" spans="1:14" s="10" customFormat="1" ht="44.25" customHeight="1">
      <c r="A110" s="169" t="s">
        <v>32</v>
      </c>
      <c r="B110" s="174">
        <v>13238</v>
      </c>
      <c r="C110" s="179">
        <v>8318</v>
      </c>
      <c r="D110" s="152">
        <f t="shared" si="12"/>
        <v>62.8342649947122</v>
      </c>
      <c r="E110" s="174">
        <v>0</v>
      </c>
      <c r="F110" s="176">
        <v>0</v>
      </c>
      <c r="G110" s="152" t="str">
        <f t="shared" si="13"/>
        <v xml:space="preserve">0 </v>
      </c>
      <c r="H110" s="172">
        <f>B110+E110</f>
        <v>13238</v>
      </c>
      <c r="I110" s="172"/>
      <c r="J110" s="173">
        <v>8318</v>
      </c>
      <c r="K110" s="152">
        <f t="shared" si="14"/>
        <v>62.8342649947122</v>
      </c>
      <c r="L110" s="104"/>
    </row>
    <row r="111" spans="1:14" s="10" customFormat="1" ht="44.25" customHeight="1">
      <c r="A111" s="180" t="s">
        <v>59</v>
      </c>
      <c r="B111" s="177">
        <f>B112+B113+B114</f>
        <v>38594</v>
      </c>
      <c r="C111" s="177">
        <f>C112+C113+C114</f>
        <v>24427</v>
      </c>
      <c r="D111" s="152">
        <f t="shared" si="12"/>
        <v>63.292221588848008</v>
      </c>
      <c r="E111" s="177">
        <f>E112+E113+E114</f>
        <v>0</v>
      </c>
      <c r="F111" s="177">
        <f>F112+F113+F114</f>
        <v>0</v>
      </c>
      <c r="G111" s="152" t="str">
        <f t="shared" si="13"/>
        <v xml:space="preserve">0 </v>
      </c>
      <c r="H111" s="177">
        <f>H112+H113+H114</f>
        <v>38594</v>
      </c>
      <c r="I111" s="177">
        <f>I112+I113+I114</f>
        <v>0</v>
      </c>
      <c r="J111" s="177">
        <f>J112+J113+J114</f>
        <v>24427</v>
      </c>
      <c r="K111" s="152">
        <f t="shared" si="14"/>
        <v>63.292221588848008</v>
      </c>
      <c r="L111" s="104"/>
      <c r="N111" s="89"/>
    </row>
    <row r="112" spans="1:14" s="10" customFormat="1" ht="22.5" customHeight="1">
      <c r="A112" s="169" t="s">
        <v>60</v>
      </c>
      <c r="B112" s="174">
        <v>24239</v>
      </c>
      <c r="C112" s="179">
        <v>14469</v>
      </c>
      <c r="D112" s="152">
        <f t="shared" si="12"/>
        <v>59.693056644250994</v>
      </c>
      <c r="E112" s="174">
        <v>0</v>
      </c>
      <c r="F112" s="172">
        <v>0</v>
      </c>
      <c r="G112" s="152" t="str">
        <f t="shared" si="13"/>
        <v xml:space="preserve">0 </v>
      </c>
      <c r="H112" s="172">
        <f>B112+E112</f>
        <v>24239</v>
      </c>
      <c r="I112" s="172"/>
      <c r="J112" s="173">
        <v>14469</v>
      </c>
      <c r="K112" s="152">
        <f t="shared" si="14"/>
        <v>59.693056644250994</v>
      </c>
      <c r="L112" s="104"/>
    </row>
    <row r="113" spans="1:12" s="10" customFormat="1" ht="22.5" customHeight="1">
      <c r="A113" s="169" t="s">
        <v>61</v>
      </c>
      <c r="B113" s="174">
        <v>13986</v>
      </c>
      <c r="C113" s="179">
        <v>9709</v>
      </c>
      <c r="D113" s="152">
        <f t="shared" si="12"/>
        <v>69.419419419419413</v>
      </c>
      <c r="E113" s="174">
        <v>0</v>
      </c>
      <c r="F113" s="172">
        <v>0</v>
      </c>
      <c r="G113" s="152" t="str">
        <f t="shared" si="13"/>
        <v xml:space="preserve">0 </v>
      </c>
      <c r="H113" s="172">
        <f>B113+E113</f>
        <v>13986</v>
      </c>
      <c r="I113" s="172"/>
      <c r="J113" s="173">
        <v>9709</v>
      </c>
      <c r="K113" s="152">
        <f t="shared" si="14"/>
        <v>69.419419419419413</v>
      </c>
      <c r="L113" s="104"/>
    </row>
    <row r="114" spans="1:12" s="10" customFormat="1" ht="45.75" customHeight="1">
      <c r="A114" s="169" t="s">
        <v>77</v>
      </c>
      <c r="B114" s="174">
        <v>369</v>
      </c>
      <c r="C114" s="179">
        <v>249</v>
      </c>
      <c r="D114" s="152">
        <f t="shared" si="12"/>
        <v>67.479674796747972</v>
      </c>
      <c r="E114" s="174">
        <v>0</v>
      </c>
      <c r="F114" s="172">
        <v>0</v>
      </c>
      <c r="G114" s="152" t="str">
        <f t="shared" si="13"/>
        <v xml:space="preserve">0 </v>
      </c>
      <c r="H114" s="172">
        <v>369</v>
      </c>
      <c r="I114" s="172"/>
      <c r="J114" s="173">
        <f t="shared" ref="J114:J120" si="15">C114+F114</f>
        <v>249</v>
      </c>
      <c r="K114" s="152">
        <f t="shared" si="14"/>
        <v>67.479674796747972</v>
      </c>
      <c r="L114" s="104"/>
    </row>
    <row r="115" spans="1:12" s="10" customFormat="1" ht="39" hidden="1" customHeight="1">
      <c r="A115" s="180" t="s">
        <v>65</v>
      </c>
      <c r="B115" s="177">
        <f>B116+B117</f>
        <v>0</v>
      </c>
      <c r="C115" s="181"/>
      <c r="D115" s="152" t="str">
        <f t="shared" si="12"/>
        <v xml:space="preserve">0 </v>
      </c>
      <c r="E115" s="177">
        <f>E116+E117</f>
        <v>0</v>
      </c>
      <c r="F115" s="182">
        <f>F116+F117</f>
        <v>0</v>
      </c>
      <c r="G115" s="152" t="str">
        <f t="shared" si="13"/>
        <v xml:space="preserve">0 </v>
      </c>
      <c r="H115" s="172">
        <f t="shared" ref="H115:H120" si="16">B115+E115</f>
        <v>0</v>
      </c>
      <c r="I115" s="182"/>
      <c r="J115" s="173">
        <f t="shared" si="15"/>
        <v>0</v>
      </c>
      <c r="K115" s="152" t="str">
        <f t="shared" si="14"/>
        <v xml:space="preserve">0 </v>
      </c>
      <c r="L115" s="104"/>
    </row>
    <row r="116" spans="1:12" s="10" customFormat="1" ht="39" hidden="1" customHeight="1">
      <c r="A116" s="169" t="s">
        <v>66</v>
      </c>
      <c r="B116" s="174"/>
      <c r="C116" s="179"/>
      <c r="D116" s="152" t="str">
        <f t="shared" si="12"/>
        <v xml:space="preserve">0 </v>
      </c>
      <c r="E116" s="174">
        <v>0</v>
      </c>
      <c r="F116" s="172">
        <v>0</v>
      </c>
      <c r="G116" s="152" t="str">
        <f t="shared" si="13"/>
        <v xml:space="preserve">0 </v>
      </c>
      <c r="H116" s="172">
        <f t="shared" si="16"/>
        <v>0</v>
      </c>
      <c r="I116" s="172"/>
      <c r="J116" s="173">
        <f t="shared" si="15"/>
        <v>0</v>
      </c>
      <c r="K116" s="152" t="str">
        <f t="shared" si="14"/>
        <v xml:space="preserve">0 </v>
      </c>
      <c r="L116" s="104"/>
    </row>
    <row r="117" spans="1:12" s="10" customFormat="1" ht="39" hidden="1" customHeight="1">
      <c r="A117" s="169" t="s">
        <v>67</v>
      </c>
      <c r="B117" s="174">
        <v>0</v>
      </c>
      <c r="C117" s="179"/>
      <c r="D117" s="152" t="str">
        <f t="shared" si="12"/>
        <v xml:space="preserve">0 </v>
      </c>
      <c r="E117" s="174">
        <v>0</v>
      </c>
      <c r="F117" s="172">
        <v>0</v>
      </c>
      <c r="G117" s="152" t="str">
        <f t="shared" si="13"/>
        <v xml:space="preserve">0 </v>
      </c>
      <c r="H117" s="172">
        <f t="shared" si="16"/>
        <v>0</v>
      </c>
      <c r="I117" s="172"/>
      <c r="J117" s="173">
        <f t="shared" si="15"/>
        <v>0</v>
      </c>
      <c r="K117" s="152" t="str">
        <f t="shared" si="14"/>
        <v xml:space="preserve">0 </v>
      </c>
      <c r="L117" s="104"/>
    </row>
    <row r="118" spans="1:12" s="10" customFormat="1" ht="39" hidden="1" customHeight="1">
      <c r="A118" s="169" t="s">
        <v>68</v>
      </c>
      <c r="B118" s="174">
        <v>0</v>
      </c>
      <c r="C118" s="179"/>
      <c r="D118" s="152" t="str">
        <f t="shared" si="12"/>
        <v xml:space="preserve">0 </v>
      </c>
      <c r="E118" s="174">
        <v>0</v>
      </c>
      <c r="F118" s="172">
        <v>0</v>
      </c>
      <c r="G118" s="152" t="str">
        <f t="shared" si="13"/>
        <v xml:space="preserve">0 </v>
      </c>
      <c r="H118" s="172">
        <f t="shared" si="16"/>
        <v>0</v>
      </c>
      <c r="I118" s="172"/>
      <c r="J118" s="173">
        <f t="shared" si="15"/>
        <v>0</v>
      </c>
      <c r="K118" s="152" t="str">
        <f t="shared" si="14"/>
        <v xml:space="preserve">0 </v>
      </c>
      <c r="L118" s="104"/>
    </row>
    <row r="119" spans="1:12" s="10" customFormat="1" ht="39" hidden="1" customHeight="1">
      <c r="A119" s="169" t="s">
        <v>77</v>
      </c>
      <c r="B119" s="174"/>
      <c r="C119" s="179">
        <v>0</v>
      </c>
      <c r="D119" s="152" t="str">
        <f t="shared" si="12"/>
        <v xml:space="preserve">0 </v>
      </c>
      <c r="E119" s="174">
        <v>0</v>
      </c>
      <c r="F119" s="172">
        <v>0</v>
      </c>
      <c r="G119" s="152" t="str">
        <f t="shared" si="13"/>
        <v xml:space="preserve">0 </v>
      </c>
      <c r="H119" s="172">
        <f t="shared" si="16"/>
        <v>0</v>
      </c>
      <c r="I119" s="172"/>
      <c r="J119" s="173">
        <f t="shared" si="15"/>
        <v>0</v>
      </c>
      <c r="K119" s="152" t="str">
        <f t="shared" si="14"/>
        <v xml:space="preserve">0 </v>
      </c>
      <c r="L119" s="104"/>
    </row>
    <row r="120" spans="1:12" s="10" customFormat="1" ht="30.75" hidden="1" customHeight="1">
      <c r="A120" s="169" t="s">
        <v>119</v>
      </c>
      <c r="B120" s="174"/>
      <c r="C120" s="179"/>
      <c r="D120" s="152" t="str">
        <f t="shared" si="12"/>
        <v xml:space="preserve">0 </v>
      </c>
      <c r="E120" s="174">
        <v>0</v>
      </c>
      <c r="F120" s="172">
        <v>0</v>
      </c>
      <c r="G120" s="152" t="str">
        <f t="shared" si="13"/>
        <v xml:space="preserve">0 </v>
      </c>
      <c r="H120" s="172">
        <f t="shared" si="16"/>
        <v>0</v>
      </c>
      <c r="I120" s="172"/>
      <c r="J120" s="173">
        <f t="shared" si="15"/>
        <v>0</v>
      </c>
      <c r="K120" s="152"/>
      <c r="L120" s="104"/>
    </row>
    <row r="121" spans="1:12" s="10" customFormat="1" ht="42" customHeight="1">
      <c r="A121" s="180" t="s">
        <v>65</v>
      </c>
      <c r="B121" s="168">
        <f>B122+B124</f>
        <v>1413</v>
      </c>
      <c r="C121" s="168">
        <f>C122+C124</f>
        <v>884</v>
      </c>
      <c r="D121" s="152">
        <f t="shared" si="12"/>
        <v>62.561924982307147</v>
      </c>
      <c r="E121" s="168">
        <f>E123+E122</f>
        <v>0</v>
      </c>
      <c r="F121" s="168">
        <f>F123+F122+F124</f>
        <v>0</v>
      </c>
      <c r="G121" s="152" t="str">
        <f t="shared" si="13"/>
        <v xml:space="preserve">0 </v>
      </c>
      <c r="H121" s="168">
        <f>H122+H124</f>
        <v>1413</v>
      </c>
      <c r="I121" s="168">
        <f>I123+I122+I124</f>
        <v>0</v>
      </c>
      <c r="J121" s="168">
        <f>J123+J122+J124</f>
        <v>884</v>
      </c>
      <c r="K121" s="152">
        <f t="shared" si="14"/>
        <v>62.561924982307147</v>
      </c>
      <c r="L121" s="104"/>
    </row>
    <row r="122" spans="1:12" s="10" customFormat="1" ht="24.75" customHeight="1">
      <c r="A122" s="169" t="s">
        <v>66</v>
      </c>
      <c r="B122" s="170">
        <v>304</v>
      </c>
      <c r="C122" s="171">
        <v>300</v>
      </c>
      <c r="D122" s="152">
        <f t="shared" si="12"/>
        <v>98.68421052631578</v>
      </c>
      <c r="E122" s="170">
        <v>0</v>
      </c>
      <c r="F122" s="170">
        <v>0</v>
      </c>
      <c r="G122" s="152" t="str">
        <f t="shared" si="13"/>
        <v xml:space="preserve">0 </v>
      </c>
      <c r="H122" s="172">
        <f>B122+E122</f>
        <v>304</v>
      </c>
      <c r="I122" s="172"/>
      <c r="J122" s="173">
        <f>C122+F122</f>
        <v>300</v>
      </c>
      <c r="K122" s="152">
        <f t="shared" si="14"/>
        <v>98.68421052631578</v>
      </c>
      <c r="L122" s="104"/>
    </row>
    <row r="123" spans="1:12" s="10" customFormat="1" ht="39" hidden="1" customHeight="1">
      <c r="A123" s="169" t="s">
        <v>67</v>
      </c>
      <c r="B123" s="174"/>
      <c r="C123" s="179">
        <v>0</v>
      </c>
      <c r="D123" s="152" t="str">
        <f t="shared" si="12"/>
        <v xml:space="preserve">0 </v>
      </c>
      <c r="E123" s="174">
        <v>0</v>
      </c>
      <c r="F123" s="172">
        <v>0</v>
      </c>
      <c r="G123" s="152" t="str">
        <f t="shared" si="13"/>
        <v xml:space="preserve">0 </v>
      </c>
      <c r="H123" s="172">
        <f>B123+E123</f>
        <v>0</v>
      </c>
      <c r="I123" s="172"/>
      <c r="J123" s="173">
        <f>C123+F123</f>
        <v>0</v>
      </c>
      <c r="K123" s="152" t="str">
        <f t="shared" si="14"/>
        <v xml:space="preserve">0 </v>
      </c>
      <c r="L123" s="104"/>
    </row>
    <row r="124" spans="1:12" s="10" customFormat="1" ht="48.75" customHeight="1">
      <c r="A124" s="169" t="s">
        <v>67</v>
      </c>
      <c r="B124" s="174">
        <v>1109</v>
      </c>
      <c r="C124" s="179">
        <v>584</v>
      </c>
      <c r="D124" s="152">
        <f t="shared" si="12"/>
        <v>52.660054102795307</v>
      </c>
      <c r="E124" s="174">
        <v>0</v>
      </c>
      <c r="F124" s="172">
        <v>0</v>
      </c>
      <c r="G124" s="152" t="str">
        <f t="shared" si="13"/>
        <v xml:space="preserve">0 </v>
      </c>
      <c r="H124" s="172">
        <f>B124+E124</f>
        <v>1109</v>
      </c>
      <c r="I124" s="172"/>
      <c r="J124" s="173">
        <f>C124+F124</f>
        <v>584</v>
      </c>
      <c r="K124" s="152">
        <f t="shared" si="14"/>
        <v>52.660054102795307</v>
      </c>
      <c r="L124" s="104"/>
    </row>
    <row r="125" spans="1:12" s="87" customFormat="1" ht="39" hidden="1" customHeight="1">
      <c r="A125" s="180" t="s">
        <v>98</v>
      </c>
      <c r="B125" s="177">
        <f>B126</f>
        <v>0</v>
      </c>
      <c r="C125" s="177">
        <f>C126</f>
        <v>0</v>
      </c>
      <c r="D125" s="152" t="str">
        <f t="shared" si="12"/>
        <v xml:space="preserve">0 </v>
      </c>
      <c r="E125" s="177">
        <f t="shared" ref="E125:J125" si="17">E126</f>
        <v>0</v>
      </c>
      <c r="F125" s="177">
        <f t="shared" si="17"/>
        <v>0</v>
      </c>
      <c r="G125" s="177" t="str">
        <f t="shared" si="17"/>
        <v xml:space="preserve">0 </v>
      </c>
      <c r="H125" s="177">
        <f t="shared" si="17"/>
        <v>0</v>
      </c>
      <c r="I125" s="177">
        <f t="shared" si="17"/>
        <v>0</v>
      </c>
      <c r="J125" s="183">
        <f t="shared" si="17"/>
        <v>0</v>
      </c>
      <c r="K125" s="152" t="str">
        <f t="shared" si="14"/>
        <v xml:space="preserve">0 </v>
      </c>
      <c r="L125" s="104"/>
    </row>
    <row r="126" spans="1:12" s="10" customFormat="1" ht="39" hidden="1" customHeight="1">
      <c r="A126" s="169" t="s">
        <v>98</v>
      </c>
      <c r="B126" s="174">
        <v>0</v>
      </c>
      <c r="C126" s="184">
        <v>0</v>
      </c>
      <c r="D126" s="152" t="str">
        <f t="shared" si="12"/>
        <v xml:space="preserve">0 </v>
      </c>
      <c r="E126" s="174">
        <v>0</v>
      </c>
      <c r="F126" s="172">
        <v>0</v>
      </c>
      <c r="G126" s="174" t="str">
        <f>G127</f>
        <v xml:space="preserve">0 </v>
      </c>
      <c r="H126" s="172">
        <f>B126+E126</f>
        <v>0</v>
      </c>
      <c r="I126" s="172">
        <f>C126+F126</f>
        <v>0</v>
      </c>
      <c r="J126" s="176">
        <f>D126+G126</f>
        <v>0</v>
      </c>
      <c r="K126" s="152" t="str">
        <f t="shared" si="14"/>
        <v xml:space="preserve">0 </v>
      </c>
      <c r="L126" s="104"/>
    </row>
    <row r="127" spans="1:12" s="10" customFormat="1" ht="48" customHeight="1">
      <c r="A127" s="167" t="s">
        <v>51</v>
      </c>
      <c r="B127" s="168">
        <f>B128+B129+B130</f>
        <v>37378</v>
      </c>
      <c r="C127" s="168">
        <f>C128+C129+C130</f>
        <v>26826</v>
      </c>
      <c r="D127" s="152">
        <f t="shared" si="12"/>
        <v>71.769490074375298</v>
      </c>
      <c r="E127" s="168">
        <f>E128+E129+E130</f>
        <v>0</v>
      </c>
      <c r="F127" s="168">
        <f>F128+F129+F130</f>
        <v>0</v>
      </c>
      <c r="G127" s="152" t="str">
        <f>IF(E127=0,  "0 ", F127/E127*100)</f>
        <v xml:space="preserve">0 </v>
      </c>
      <c r="H127" s="168">
        <f>H128+H129+H130</f>
        <v>0</v>
      </c>
      <c r="I127" s="168">
        <f>I128+I129+I130</f>
        <v>22519</v>
      </c>
      <c r="J127" s="178">
        <f>J128+J129+J130</f>
        <v>0</v>
      </c>
      <c r="K127" s="152" t="str">
        <f t="shared" si="14"/>
        <v xml:space="preserve">0 </v>
      </c>
      <c r="L127" s="104"/>
    </row>
    <row r="128" spans="1:12" s="10" customFormat="1" ht="66.75" customHeight="1">
      <c r="A128" s="169" t="s">
        <v>62</v>
      </c>
      <c r="B128" s="174">
        <v>34110</v>
      </c>
      <c r="C128" s="184">
        <v>23558</v>
      </c>
      <c r="D128" s="152">
        <f t="shared" si="12"/>
        <v>69.064790384051605</v>
      </c>
      <c r="E128" s="174">
        <v>0</v>
      </c>
      <c r="F128" s="172">
        <v>0</v>
      </c>
      <c r="G128" s="152" t="str">
        <f>IF(E128=0,  "0 ", F128/E128*100)</f>
        <v xml:space="preserve">0 </v>
      </c>
      <c r="H128" s="172">
        <v>0</v>
      </c>
      <c r="I128" s="172">
        <v>19251</v>
      </c>
      <c r="J128" s="173">
        <v>0</v>
      </c>
      <c r="K128" s="152" t="str">
        <f t="shared" si="14"/>
        <v xml:space="preserve">0 </v>
      </c>
      <c r="L128" s="104"/>
    </row>
    <row r="129" spans="1:14" s="10" customFormat="1" ht="28.5" customHeight="1">
      <c r="A129" s="169" t="s">
        <v>64</v>
      </c>
      <c r="B129" s="174">
        <v>3268</v>
      </c>
      <c r="C129" s="184">
        <v>3268</v>
      </c>
      <c r="D129" s="152">
        <f t="shared" si="12"/>
        <v>100</v>
      </c>
      <c r="E129" s="174">
        <v>0</v>
      </c>
      <c r="F129" s="172">
        <v>0</v>
      </c>
      <c r="G129" s="152" t="str">
        <f>IF(E129=0,  "0 ", F129/E129*100)</f>
        <v xml:space="preserve">0 </v>
      </c>
      <c r="H129" s="172">
        <v>0</v>
      </c>
      <c r="I129" s="172">
        <v>3268</v>
      </c>
      <c r="J129" s="172">
        <f>C129+F129-I129</f>
        <v>0</v>
      </c>
      <c r="K129" s="152" t="str">
        <f t="shared" si="14"/>
        <v xml:space="preserve">0 </v>
      </c>
      <c r="L129" s="104"/>
    </row>
    <row r="130" spans="1:14" s="10" customFormat="1" ht="27.75" hidden="1" customHeight="1">
      <c r="A130" s="169" t="s">
        <v>63</v>
      </c>
      <c r="B130" s="174">
        <v>0</v>
      </c>
      <c r="C130" s="184">
        <v>0</v>
      </c>
      <c r="D130" s="152" t="str">
        <f t="shared" si="12"/>
        <v xml:space="preserve">0 </v>
      </c>
      <c r="E130" s="184">
        <v>0</v>
      </c>
      <c r="F130" s="172">
        <v>0</v>
      </c>
      <c r="G130" s="152" t="str">
        <f>IF(E130=0,  "0 ", F130/E130*100)</f>
        <v xml:space="preserve">0 </v>
      </c>
      <c r="H130" s="172">
        <f>B130+E130</f>
        <v>0</v>
      </c>
      <c r="I130" s="172"/>
      <c r="J130" s="172">
        <f>C130+F130</f>
        <v>0</v>
      </c>
      <c r="K130" s="152" t="str">
        <f t="shared" si="14"/>
        <v xml:space="preserve">0 </v>
      </c>
      <c r="L130" s="104"/>
    </row>
    <row r="131" spans="1:14" s="10" customFormat="1" ht="36" customHeight="1">
      <c r="A131" s="180" t="s">
        <v>4</v>
      </c>
      <c r="B131" s="182">
        <f>B54+B62+B65+B70+B78+B84+B87+B96+B100+B105+B111+B121+B127+B125</f>
        <v>1696465</v>
      </c>
      <c r="C131" s="182">
        <f>C54+C62+C65+C70+C78+C84+C87+C96+C100+C105+C111+C121+C127+C125</f>
        <v>1064059</v>
      </c>
      <c r="D131" s="152">
        <f t="shared" si="12"/>
        <v>62.722131019502314</v>
      </c>
      <c r="E131" s="182">
        <f>E54+E62+E65+E70+E78+E84+E87+E96+E100+E105+E111+E121+E127+E125</f>
        <v>173729</v>
      </c>
      <c r="F131" s="182">
        <f>F54+F62+F65+F70+F78+F84+F87+F96+F100+F105+F111+F121+F127+F125</f>
        <v>113328</v>
      </c>
      <c r="G131" s="152">
        <f>IF(E131=0,  "0 ", F131/E131*100)</f>
        <v>65.232632433272514</v>
      </c>
      <c r="H131" s="182">
        <f>H54+H62+H65+H70+H78+H84+H87+H96+H100+H105+H111+H121+H127+H125</f>
        <v>1757109</v>
      </c>
      <c r="I131" s="182">
        <f>I54+I62+I65+I70+I78+I84+I87+I96+I100+I105+I111+I121+I127+I125+I68</f>
        <v>72315</v>
      </c>
      <c r="J131" s="182">
        <f>J54+J62+J65+J70+J78+J84+J87+J96+J100+J105+J111+J121+J127+J125</f>
        <v>1089959</v>
      </c>
      <c r="K131" s="152">
        <f t="shared" si="14"/>
        <v>62.031382230698263</v>
      </c>
      <c r="L131" s="104"/>
      <c r="N131" s="104"/>
    </row>
    <row r="132" spans="1:14" s="34" customFormat="1" ht="29.25" customHeight="1">
      <c r="A132" s="191" t="s">
        <v>124</v>
      </c>
      <c r="B132" s="166">
        <f>B50-B131</f>
        <v>-17916.40000000014</v>
      </c>
      <c r="C132" s="166">
        <f>C50-C131</f>
        <v>9003.1000000000931</v>
      </c>
      <c r="D132" s="166"/>
      <c r="E132" s="166">
        <f>E50-E131</f>
        <v>-6526</v>
      </c>
      <c r="F132" s="166">
        <f>F50-F131</f>
        <v>-504</v>
      </c>
      <c r="G132" s="166"/>
      <c r="H132" s="166">
        <f>H50-H131</f>
        <v>-24441.40000000014</v>
      </c>
      <c r="I132" s="166">
        <f>I50-I131</f>
        <v>1029490.1000000001</v>
      </c>
      <c r="J132" s="166">
        <f>J50-J131</f>
        <v>8499.1000000000931</v>
      </c>
      <c r="K132" s="166"/>
    </row>
    <row r="133" spans="1:14" s="34" customFormat="1" ht="12" customHeight="1">
      <c r="A133" s="136"/>
      <c r="B133" s="136"/>
      <c r="C133" s="136"/>
      <c r="D133" s="136"/>
      <c r="E133" s="136"/>
      <c r="F133" s="137"/>
      <c r="G133" s="137"/>
      <c r="H133" s="137"/>
      <c r="I133" s="137"/>
      <c r="J133" s="138"/>
      <c r="K133" s="138"/>
    </row>
    <row r="134" spans="1:14" s="10" customFormat="1" ht="69.75" customHeight="1">
      <c r="A134" s="185" t="s">
        <v>109</v>
      </c>
      <c r="B134" s="186"/>
      <c r="C134" s="186"/>
      <c r="D134" s="187"/>
      <c r="E134" s="188"/>
      <c r="F134" s="189"/>
      <c r="G134" s="190"/>
      <c r="H134" s="189" t="s">
        <v>108</v>
      </c>
      <c r="I134" s="139"/>
      <c r="J134" s="140"/>
      <c r="K134" s="141" t="s">
        <v>94</v>
      </c>
      <c r="L134" s="104"/>
      <c r="M134" s="134"/>
    </row>
    <row r="135" spans="1:14" s="10" customFormat="1" ht="15.75" customHeight="1">
      <c r="A135" s="90"/>
      <c r="B135" s="88"/>
      <c r="C135" s="91"/>
      <c r="D135" s="50"/>
      <c r="F135" s="27"/>
      <c r="G135" s="28"/>
      <c r="J135" s="31"/>
      <c r="K135" s="34"/>
    </row>
    <row r="136" spans="1:14" s="10" customFormat="1">
      <c r="C136" s="92"/>
      <c r="D136" s="93"/>
      <c r="G136" s="34"/>
      <c r="J136" s="35"/>
      <c r="K136" s="34"/>
    </row>
    <row r="137" spans="1:14">
      <c r="E137" s="96"/>
    </row>
    <row r="138" spans="1:14">
      <c r="H138" s="42"/>
      <c r="I138" s="42"/>
      <c r="J138" s="42"/>
    </row>
    <row r="139" spans="1:14">
      <c r="G139" s="27"/>
      <c r="H139" s="28"/>
      <c r="I139" s="28"/>
      <c r="J139" s="10"/>
    </row>
  </sheetData>
  <mergeCells count="14">
    <mergeCell ref="A52:A53"/>
    <mergeCell ref="B52:D52"/>
    <mergeCell ref="E52:G52"/>
    <mergeCell ref="H52:K52"/>
    <mergeCell ref="A1:J1"/>
    <mergeCell ref="A2:J2"/>
    <mergeCell ref="A3:J3"/>
    <mergeCell ref="J5:K5"/>
    <mergeCell ref="A6:K6"/>
    <mergeCell ref="A7:A8"/>
    <mergeCell ref="B7:D7"/>
    <mergeCell ref="E7:G7"/>
    <mergeCell ref="H7:K7"/>
    <mergeCell ref="A51:K51"/>
  </mergeCells>
  <printOptions horizontalCentered="1"/>
  <pageMargins left="0" right="0" top="0.15748031496062992" bottom="0" header="0.15748031496062992" footer="0.15748031496062992"/>
  <pageSetup paperSize="9" scale="55" fitToHeight="3" orientation="portrait" r:id="rId1"/>
  <headerFooter alignWithMargins="0"/>
  <rowBreaks count="1" manualBreakCount="1">
    <brk id="50" max="9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1"/>
  <sheetViews>
    <sheetView topLeftCell="A102" zoomScale="80" zoomScaleNormal="80" zoomScaleSheetLayoutView="85" workbookViewId="0">
      <selection activeCell="A50" sqref="A50:K50"/>
    </sheetView>
  </sheetViews>
  <sheetFormatPr defaultRowHeight="17.25"/>
  <cols>
    <col min="1" max="1" width="33.85546875" style="36" customWidth="1"/>
    <col min="2" max="2" width="13.42578125" style="36" customWidth="1"/>
    <col min="3" max="3" width="15.7109375" style="37" customWidth="1"/>
    <col min="4" max="4" width="11" style="38" bestFit="1" customWidth="1"/>
    <col min="5" max="5" width="13.140625" style="36" customWidth="1"/>
    <col min="6" max="6" width="14.28515625" style="40" customWidth="1"/>
    <col min="7" max="7" width="11" style="41" customWidth="1"/>
    <col min="8" max="8" width="13.140625" style="40" customWidth="1"/>
    <col min="9" max="9" width="11.85546875" style="40" hidden="1" customWidth="1"/>
    <col min="10" max="10" width="14.7109375" style="40" customWidth="1"/>
    <col min="11" max="11" width="12.140625" style="5" customWidth="1"/>
    <col min="12" max="16384" width="9.140625" style="6"/>
  </cols>
  <sheetData>
    <row r="1" spans="1:15" ht="15.75" customHeight="1">
      <c r="A1" s="236" t="s">
        <v>8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5" ht="17.25" customHeight="1">
      <c r="A2" s="237" t="s">
        <v>24</v>
      </c>
      <c r="B2" s="237"/>
      <c r="C2" s="237"/>
      <c r="D2" s="237"/>
      <c r="E2" s="237"/>
      <c r="F2" s="237"/>
      <c r="G2" s="237"/>
      <c r="H2" s="237"/>
      <c r="I2" s="237"/>
      <c r="J2" s="237"/>
    </row>
    <row r="3" spans="1:15" ht="15.75" customHeight="1">
      <c r="A3" s="236" t="s">
        <v>183</v>
      </c>
      <c r="B3" s="236"/>
      <c r="C3" s="236"/>
      <c r="D3" s="236"/>
      <c r="E3" s="236"/>
      <c r="F3" s="236"/>
      <c r="G3" s="236"/>
      <c r="H3" s="236"/>
      <c r="I3" s="236"/>
      <c r="J3" s="236"/>
    </row>
    <row r="4" spans="1:15" ht="4.5" hidden="1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5" ht="15" customHeight="1">
      <c r="A5" s="4"/>
      <c r="B5" s="4"/>
      <c r="C5" s="4"/>
      <c r="D5" s="7"/>
      <c r="E5" s="4"/>
      <c r="F5" s="4"/>
      <c r="G5" s="7"/>
      <c r="H5" s="4"/>
      <c r="I5" s="4"/>
      <c r="J5" s="286" t="s">
        <v>37</v>
      </c>
      <c r="K5" s="286"/>
    </row>
    <row r="6" spans="1:15" ht="16.5">
      <c r="A6" s="287" t="s">
        <v>43</v>
      </c>
      <c r="B6" s="288"/>
      <c r="C6" s="288"/>
      <c r="D6" s="288"/>
      <c r="E6" s="288"/>
      <c r="F6" s="288"/>
      <c r="G6" s="288"/>
      <c r="H6" s="288"/>
      <c r="I6" s="288"/>
      <c r="J6" s="288"/>
      <c r="K6" s="289"/>
    </row>
    <row r="7" spans="1:15" ht="17.25" customHeight="1">
      <c r="A7" s="277" t="s">
        <v>0</v>
      </c>
      <c r="B7" s="279" t="s">
        <v>23</v>
      </c>
      <c r="C7" s="280"/>
      <c r="D7" s="281"/>
      <c r="E7" s="282" t="s">
        <v>38</v>
      </c>
      <c r="F7" s="283"/>
      <c r="G7" s="284"/>
      <c r="H7" s="285" t="s">
        <v>74</v>
      </c>
      <c r="I7" s="285"/>
      <c r="J7" s="285"/>
      <c r="K7" s="285"/>
    </row>
    <row r="8" spans="1:15" s="8" customFormat="1" ht="70.5" customHeight="1">
      <c r="A8" s="278"/>
      <c r="B8" s="105" t="s">
        <v>185</v>
      </c>
      <c r="C8" s="3" t="s">
        <v>184</v>
      </c>
      <c r="D8" s="106" t="s">
        <v>53</v>
      </c>
      <c r="E8" s="105" t="s">
        <v>185</v>
      </c>
      <c r="F8" s="3" t="s">
        <v>184</v>
      </c>
      <c r="G8" s="106" t="s">
        <v>53</v>
      </c>
      <c r="H8" s="105" t="s">
        <v>185</v>
      </c>
      <c r="I8" s="3" t="s">
        <v>174</v>
      </c>
      <c r="J8" s="3" t="s">
        <v>184</v>
      </c>
      <c r="K8" s="106" t="s">
        <v>53</v>
      </c>
    </row>
    <row r="9" spans="1:15" s="8" customFormat="1" ht="29.25" customHeight="1">
      <c r="A9" s="107" t="s">
        <v>1</v>
      </c>
      <c r="B9" s="108">
        <f>SUM(B10:B19)</f>
        <v>119464</v>
      </c>
      <c r="C9" s="84">
        <f>C10+C11+C12+C13+C14+C15+C16+C17+C18</f>
        <v>137795</v>
      </c>
      <c r="D9" s="109">
        <f t="shared" ref="D9:D15" si="0">C9/B9*100</f>
        <v>115.34437152615014</v>
      </c>
      <c r="E9" s="108">
        <f>SUM(E10:E19)</f>
        <v>23857</v>
      </c>
      <c r="F9" s="84">
        <f>SUM(F10:F19)</f>
        <v>25522</v>
      </c>
      <c r="G9" s="109">
        <f>F9/E9*100</f>
        <v>106.97908370708807</v>
      </c>
      <c r="H9" s="110">
        <f t="shared" ref="H9:H37" si="1">B9+E9</f>
        <v>143321</v>
      </c>
      <c r="I9" s="110"/>
      <c r="J9" s="110">
        <f t="shared" ref="J9:J34" si="2">C9+F9</f>
        <v>163317</v>
      </c>
      <c r="K9" s="109">
        <f t="shared" ref="K9:K18" si="3">J9/H9*100</f>
        <v>113.95189818658815</v>
      </c>
    </row>
    <row r="10" spans="1:15" s="10" customFormat="1" ht="20.25" customHeight="1">
      <c r="A10" s="111" t="s">
        <v>90</v>
      </c>
      <c r="B10" s="112">
        <v>96490</v>
      </c>
      <c r="C10" s="205">
        <v>112514</v>
      </c>
      <c r="D10" s="109">
        <f t="shared" si="0"/>
        <v>116.60690226966526</v>
      </c>
      <c r="E10" s="100">
        <v>8718</v>
      </c>
      <c r="F10" s="209">
        <v>10086</v>
      </c>
      <c r="G10" s="109">
        <f>F10/E10*100</f>
        <v>115.69167240192704</v>
      </c>
      <c r="H10" s="100">
        <f t="shared" si="1"/>
        <v>105208</v>
      </c>
      <c r="I10" s="100"/>
      <c r="J10" s="100">
        <f t="shared" si="2"/>
        <v>122600</v>
      </c>
      <c r="K10" s="109">
        <f t="shared" si="3"/>
        <v>116.53106227663295</v>
      </c>
    </row>
    <row r="11" spans="1:15" s="10" customFormat="1" ht="19.5" customHeight="1">
      <c r="A11" s="111" t="s">
        <v>95</v>
      </c>
      <c r="B11" s="112">
        <v>7922</v>
      </c>
      <c r="C11" s="205">
        <v>9561</v>
      </c>
      <c r="D11" s="109">
        <f t="shared" si="0"/>
        <v>120.68921989396617</v>
      </c>
      <c r="E11" s="100">
        <v>2013</v>
      </c>
      <c r="F11" s="209">
        <v>2429</v>
      </c>
      <c r="G11" s="109">
        <f>F11/E11*100</f>
        <v>120.66567312468952</v>
      </c>
      <c r="H11" s="100">
        <f t="shared" si="1"/>
        <v>9935</v>
      </c>
      <c r="I11" s="100"/>
      <c r="J11" s="100">
        <f t="shared" si="2"/>
        <v>11990</v>
      </c>
      <c r="K11" s="109">
        <f t="shared" si="3"/>
        <v>120.68444891796679</v>
      </c>
    </row>
    <row r="12" spans="1:15" s="10" customFormat="1" ht="49.5" customHeight="1">
      <c r="A12" s="52" t="s">
        <v>141</v>
      </c>
      <c r="B12" s="112">
        <v>0</v>
      </c>
      <c r="C12" s="205">
        <v>2960</v>
      </c>
      <c r="D12" s="109">
        <v>0</v>
      </c>
      <c r="E12" s="100">
        <v>0</v>
      </c>
      <c r="F12" s="209">
        <v>0</v>
      </c>
      <c r="G12" s="109">
        <v>0</v>
      </c>
      <c r="H12" s="100">
        <f t="shared" si="1"/>
        <v>0</v>
      </c>
      <c r="I12" s="100"/>
      <c r="J12" s="100">
        <f t="shared" si="2"/>
        <v>2960</v>
      </c>
      <c r="K12" s="109">
        <v>0</v>
      </c>
    </row>
    <row r="13" spans="1:15" s="10" customFormat="1" ht="51.75" customHeight="1">
      <c r="A13" s="111" t="s">
        <v>85</v>
      </c>
      <c r="B13" s="113">
        <v>1563</v>
      </c>
      <c r="C13" s="206">
        <v>8</v>
      </c>
      <c r="D13" s="109">
        <f t="shared" si="0"/>
        <v>0.51183621241202815</v>
      </c>
      <c r="E13" s="100">
        <v>0</v>
      </c>
      <c r="F13" s="209">
        <v>0</v>
      </c>
      <c r="G13" s="109">
        <v>0</v>
      </c>
      <c r="H13" s="100">
        <f t="shared" si="1"/>
        <v>1563</v>
      </c>
      <c r="I13" s="100"/>
      <c r="J13" s="100">
        <f t="shared" si="2"/>
        <v>8</v>
      </c>
      <c r="K13" s="109">
        <f t="shared" si="3"/>
        <v>0.51183621241202815</v>
      </c>
    </row>
    <row r="14" spans="1:15" s="10" customFormat="1" ht="33" customHeight="1">
      <c r="A14" s="111" t="s">
        <v>15</v>
      </c>
      <c r="B14" s="113">
        <v>9755</v>
      </c>
      <c r="C14" s="206">
        <v>8942</v>
      </c>
      <c r="D14" s="109">
        <f t="shared" si="0"/>
        <v>91.665812403895444</v>
      </c>
      <c r="E14" s="100">
        <v>5092</v>
      </c>
      <c r="F14" s="209">
        <v>5599</v>
      </c>
      <c r="G14" s="109">
        <f>F14/E14*100</f>
        <v>109.9567949725059</v>
      </c>
      <c r="H14" s="100">
        <f t="shared" si="1"/>
        <v>14847</v>
      </c>
      <c r="I14" s="100"/>
      <c r="J14" s="100">
        <f t="shared" si="2"/>
        <v>14541</v>
      </c>
      <c r="K14" s="109">
        <f t="shared" si="3"/>
        <v>97.938977571226516</v>
      </c>
      <c r="O14" s="10" t="s">
        <v>94</v>
      </c>
    </row>
    <row r="15" spans="1:15" s="10" customFormat="1" ht="52.5" customHeight="1">
      <c r="A15" s="111" t="s">
        <v>114</v>
      </c>
      <c r="B15" s="112">
        <v>2362</v>
      </c>
      <c r="C15" s="205">
        <v>2411</v>
      </c>
      <c r="D15" s="109">
        <f t="shared" si="0"/>
        <v>102.07451312447078</v>
      </c>
      <c r="E15" s="100">
        <v>0</v>
      </c>
      <c r="F15" s="209">
        <v>0</v>
      </c>
      <c r="G15" s="109">
        <v>0</v>
      </c>
      <c r="H15" s="100">
        <f t="shared" si="1"/>
        <v>2362</v>
      </c>
      <c r="I15" s="100"/>
      <c r="J15" s="100">
        <f t="shared" si="2"/>
        <v>2411</v>
      </c>
      <c r="K15" s="109">
        <f t="shared" si="3"/>
        <v>102.07451312447078</v>
      </c>
    </row>
    <row r="16" spans="1:15" s="8" customFormat="1" ht="35.25" customHeight="1">
      <c r="A16" s="111" t="s">
        <v>86</v>
      </c>
      <c r="B16" s="113">
        <v>0</v>
      </c>
      <c r="C16" s="206">
        <v>0</v>
      </c>
      <c r="D16" s="109">
        <v>0</v>
      </c>
      <c r="E16" s="100">
        <v>459</v>
      </c>
      <c r="F16" s="209">
        <v>427</v>
      </c>
      <c r="G16" s="109">
        <f>F16/E16*100</f>
        <v>93.028322440087138</v>
      </c>
      <c r="H16" s="100">
        <f t="shared" si="1"/>
        <v>459</v>
      </c>
      <c r="I16" s="100"/>
      <c r="J16" s="100">
        <f t="shared" si="2"/>
        <v>427</v>
      </c>
      <c r="K16" s="109">
        <f t="shared" si="3"/>
        <v>93.028322440087138</v>
      </c>
    </row>
    <row r="17" spans="1:15" s="8" customFormat="1" ht="20.25" customHeight="1">
      <c r="A17" s="111" t="s">
        <v>87</v>
      </c>
      <c r="B17" s="113">
        <v>0</v>
      </c>
      <c r="C17" s="206">
        <v>0</v>
      </c>
      <c r="D17" s="109">
        <v>0</v>
      </c>
      <c r="E17" s="100">
        <v>7575</v>
      </c>
      <c r="F17" s="209">
        <v>6981</v>
      </c>
      <c r="G17" s="109">
        <f>F17/E17*100</f>
        <v>92.158415841584159</v>
      </c>
      <c r="H17" s="100">
        <f t="shared" si="1"/>
        <v>7575</v>
      </c>
      <c r="I17" s="100"/>
      <c r="J17" s="100">
        <f t="shared" si="2"/>
        <v>6981</v>
      </c>
      <c r="K17" s="109">
        <f t="shared" si="3"/>
        <v>92.158415841584159</v>
      </c>
      <c r="L17" s="11"/>
      <c r="M17" s="11"/>
      <c r="N17" s="11"/>
      <c r="O17" s="11"/>
    </row>
    <row r="18" spans="1:15" s="8" customFormat="1" ht="16.5" customHeight="1">
      <c r="A18" s="111" t="s">
        <v>88</v>
      </c>
      <c r="B18" s="112">
        <v>1372</v>
      </c>
      <c r="C18" s="205">
        <v>1399</v>
      </c>
      <c r="D18" s="109">
        <f>C18/B18*100</f>
        <v>101.96793002915452</v>
      </c>
      <c r="E18" s="100">
        <v>0</v>
      </c>
      <c r="F18" s="209">
        <v>0</v>
      </c>
      <c r="G18" s="109">
        <v>0</v>
      </c>
      <c r="H18" s="100">
        <f t="shared" si="1"/>
        <v>1372</v>
      </c>
      <c r="I18" s="100"/>
      <c r="J18" s="100">
        <f t="shared" si="2"/>
        <v>1399</v>
      </c>
      <c r="K18" s="109">
        <f t="shared" si="3"/>
        <v>101.96793002915452</v>
      </c>
      <c r="L18" s="11"/>
      <c r="M18" s="11"/>
      <c r="N18" s="11"/>
      <c r="O18" s="11"/>
    </row>
    <row r="19" spans="1:15" s="8" customFormat="1" ht="84.75" hidden="1" customHeight="1">
      <c r="A19" s="111" t="s">
        <v>89</v>
      </c>
      <c r="B19" s="112"/>
      <c r="C19" s="15"/>
      <c r="D19" s="109">
        <v>0</v>
      </c>
      <c r="E19" s="100"/>
      <c r="F19" s="9"/>
      <c r="G19" s="109">
        <v>0</v>
      </c>
      <c r="H19" s="100">
        <f t="shared" si="1"/>
        <v>0</v>
      </c>
      <c r="I19" s="100"/>
      <c r="J19" s="100">
        <f t="shared" si="2"/>
        <v>0</v>
      </c>
      <c r="K19" s="109">
        <v>0</v>
      </c>
      <c r="L19" s="11"/>
      <c r="M19" s="11"/>
      <c r="N19" s="11"/>
      <c r="O19" s="11"/>
    </row>
    <row r="20" spans="1:15" s="13" customFormat="1" ht="31.5" customHeight="1">
      <c r="A20" s="107" t="s">
        <v>2</v>
      </c>
      <c r="B20" s="108">
        <f>SUM(B21:B33)</f>
        <v>16890</v>
      </c>
      <c r="C20" s="84">
        <f>C21+C22+C23+C24+C25+C26+C27+C28+C29+C31+C33</f>
        <v>27122</v>
      </c>
      <c r="D20" s="109">
        <f t="shared" ref="D20:D32" si="4">C20/B20*100</f>
        <v>160.58022498519836</v>
      </c>
      <c r="E20" s="108">
        <f>SUM(E21:E33)</f>
        <v>973</v>
      </c>
      <c r="F20" s="84">
        <f>SUM(F21:F33)</f>
        <v>1570</v>
      </c>
      <c r="G20" s="109">
        <f>F20/E20*100</f>
        <v>161.35662898252826</v>
      </c>
      <c r="H20" s="110">
        <f t="shared" si="1"/>
        <v>17863</v>
      </c>
      <c r="I20" s="110"/>
      <c r="J20" s="110">
        <f t="shared" si="2"/>
        <v>28692</v>
      </c>
      <c r="K20" s="109">
        <f>J20/H20*100</f>
        <v>160.62251581481274</v>
      </c>
      <c r="L20" s="12"/>
      <c r="M20" s="12"/>
      <c r="N20" s="12"/>
      <c r="O20" s="12"/>
    </row>
    <row r="21" spans="1:15" s="8" customFormat="1" ht="17.25" customHeight="1">
      <c r="A21" s="114" t="s">
        <v>16</v>
      </c>
      <c r="B21" s="112">
        <v>11979</v>
      </c>
      <c r="C21" s="205">
        <v>21446</v>
      </c>
      <c r="D21" s="109">
        <f t="shared" si="4"/>
        <v>179.02996911261374</v>
      </c>
      <c r="E21" s="100">
        <v>569</v>
      </c>
      <c r="F21" s="209">
        <v>742</v>
      </c>
      <c r="G21" s="109">
        <f>F21/E21*100</f>
        <v>130.40421792618628</v>
      </c>
      <c r="H21" s="100">
        <f t="shared" si="1"/>
        <v>12548</v>
      </c>
      <c r="I21" s="100"/>
      <c r="J21" s="100">
        <f t="shared" si="2"/>
        <v>22188</v>
      </c>
      <c r="K21" s="109">
        <f>J21/H21*100</f>
        <v>176.82499203060249</v>
      </c>
    </row>
    <row r="22" spans="1:15" s="8" customFormat="1" ht="20.25" customHeight="1">
      <c r="A22" s="114" t="s">
        <v>42</v>
      </c>
      <c r="B22" s="112">
        <v>584</v>
      </c>
      <c r="C22" s="205">
        <v>1268</v>
      </c>
      <c r="D22" s="109">
        <f t="shared" si="4"/>
        <v>217.12328767123287</v>
      </c>
      <c r="E22" s="100">
        <v>301</v>
      </c>
      <c r="F22" s="209">
        <v>465</v>
      </c>
      <c r="G22" s="109">
        <f>F22/E22*100</f>
        <v>154.48504983388705</v>
      </c>
      <c r="H22" s="100">
        <f t="shared" si="1"/>
        <v>885</v>
      </c>
      <c r="I22" s="100"/>
      <c r="J22" s="100">
        <f t="shared" si="2"/>
        <v>1733</v>
      </c>
      <c r="K22" s="109">
        <f>J22/H22*100</f>
        <v>195.81920903954801</v>
      </c>
    </row>
    <row r="23" spans="1:15" s="8" customFormat="1" ht="34.5" hidden="1" customHeight="1">
      <c r="A23" s="114" t="s">
        <v>14</v>
      </c>
      <c r="B23" s="112">
        <v>0</v>
      </c>
      <c r="C23" s="205">
        <v>0</v>
      </c>
      <c r="D23" s="109">
        <v>0</v>
      </c>
      <c r="E23" s="100">
        <v>0</v>
      </c>
      <c r="F23" s="209">
        <v>0</v>
      </c>
      <c r="G23" s="109">
        <v>0</v>
      </c>
      <c r="H23" s="100">
        <f t="shared" si="1"/>
        <v>0</v>
      </c>
      <c r="I23" s="100"/>
      <c r="J23" s="100">
        <f t="shared" si="2"/>
        <v>0</v>
      </c>
      <c r="K23" s="109">
        <v>0</v>
      </c>
    </row>
    <row r="24" spans="1:15" s="8" customFormat="1" ht="34.5" customHeight="1">
      <c r="A24" s="114" t="s">
        <v>22</v>
      </c>
      <c r="B24" s="112">
        <v>450</v>
      </c>
      <c r="C24" s="205">
        <v>910</v>
      </c>
      <c r="D24" s="109">
        <f t="shared" si="4"/>
        <v>202.22222222222223</v>
      </c>
      <c r="E24" s="100">
        <v>0</v>
      </c>
      <c r="F24" s="209">
        <v>0</v>
      </c>
      <c r="G24" s="109">
        <v>0</v>
      </c>
      <c r="H24" s="100">
        <f t="shared" si="1"/>
        <v>450</v>
      </c>
      <c r="I24" s="100"/>
      <c r="J24" s="100">
        <f t="shared" si="2"/>
        <v>910</v>
      </c>
      <c r="K24" s="109">
        <f t="shared" ref="K24:K29" si="5">J24/H24*100</f>
        <v>202.22222222222223</v>
      </c>
    </row>
    <row r="25" spans="1:15" s="8" customFormat="1" ht="21.75" customHeight="1">
      <c r="A25" s="114" t="s">
        <v>102</v>
      </c>
      <c r="B25" s="112">
        <v>255</v>
      </c>
      <c r="C25" s="205">
        <v>19</v>
      </c>
      <c r="D25" s="109">
        <v>0</v>
      </c>
      <c r="E25" s="100">
        <v>67</v>
      </c>
      <c r="F25" s="209">
        <v>55</v>
      </c>
      <c r="G25" s="109">
        <f>F25/E25*100</f>
        <v>82.089552238805979</v>
      </c>
      <c r="H25" s="100">
        <f t="shared" si="1"/>
        <v>322</v>
      </c>
      <c r="I25" s="100"/>
      <c r="J25" s="100">
        <f t="shared" si="2"/>
        <v>74</v>
      </c>
      <c r="K25" s="109">
        <f t="shared" si="5"/>
        <v>22.981366459627328</v>
      </c>
    </row>
    <row r="26" spans="1:15" s="8" customFormat="1" ht="36" customHeight="1">
      <c r="A26" s="114" t="s">
        <v>52</v>
      </c>
      <c r="B26" s="112">
        <v>2846</v>
      </c>
      <c r="C26" s="205">
        <v>3130</v>
      </c>
      <c r="D26" s="109">
        <f t="shared" si="4"/>
        <v>109.97891777933941</v>
      </c>
      <c r="E26" s="100">
        <v>0</v>
      </c>
      <c r="F26" s="209">
        <v>0</v>
      </c>
      <c r="G26" s="109">
        <v>0</v>
      </c>
      <c r="H26" s="100">
        <f t="shared" si="1"/>
        <v>2846</v>
      </c>
      <c r="I26" s="100"/>
      <c r="J26" s="100">
        <f t="shared" si="2"/>
        <v>3130</v>
      </c>
      <c r="K26" s="109">
        <f t="shared" si="5"/>
        <v>109.97891777933941</v>
      </c>
    </row>
    <row r="27" spans="1:15" s="8" customFormat="1" ht="18" customHeight="1">
      <c r="A27" s="114" t="s">
        <v>18</v>
      </c>
      <c r="B27" s="112">
        <v>18</v>
      </c>
      <c r="C27" s="205">
        <v>0</v>
      </c>
      <c r="D27" s="109">
        <v>0</v>
      </c>
      <c r="E27" s="100">
        <v>0</v>
      </c>
      <c r="F27" s="209">
        <v>0</v>
      </c>
      <c r="G27" s="109">
        <v>0</v>
      </c>
      <c r="H27" s="100">
        <f t="shared" si="1"/>
        <v>18</v>
      </c>
      <c r="I27" s="100"/>
      <c r="J27" s="100">
        <f t="shared" si="2"/>
        <v>0</v>
      </c>
      <c r="K27" s="109">
        <v>0</v>
      </c>
    </row>
    <row r="28" spans="1:15" s="8" customFormat="1" ht="17.25" customHeight="1">
      <c r="A28" s="114" t="s">
        <v>5</v>
      </c>
      <c r="B28" s="112">
        <v>475</v>
      </c>
      <c r="C28" s="205">
        <v>177</v>
      </c>
      <c r="D28" s="109">
        <f t="shared" si="4"/>
        <v>37.263157894736842</v>
      </c>
      <c r="E28" s="100">
        <v>35</v>
      </c>
      <c r="F28" s="209">
        <v>59</v>
      </c>
      <c r="G28" s="109">
        <v>0</v>
      </c>
      <c r="H28" s="100">
        <f t="shared" si="1"/>
        <v>510</v>
      </c>
      <c r="I28" s="100"/>
      <c r="J28" s="100">
        <f t="shared" si="2"/>
        <v>236</v>
      </c>
      <c r="K28" s="109">
        <f t="shared" si="5"/>
        <v>46.274509803921568</v>
      </c>
    </row>
    <row r="29" spans="1:15" s="8" customFormat="1" ht="33" customHeight="1">
      <c r="A29" s="114" t="s">
        <v>17</v>
      </c>
      <c r="B29" s="112">
        <v>258</v>
      </c>
      <c r="C29" s="205">
        <v>155</v>
      </c>
      <c r="D29" s="109">
        <f t="shared" si="4"/>
        <v>60.077519379844958</v>
      </c>
      <c r="E29" s="100">
        <v>1</v>
      </c>
      <c r="F29" s="209">
        <v>249</v>
      </c>
      <c r="G29" s="109">
        <v>0</v>
      </c>
      <c r="H29" s="100">
        <f t="shared" si="1"/>
        <v>259</v>
      </c>
      <c r="I29" s="100"/>
      <c r="J29" s="100">
        <f t="shared" si="2"/>
        <v>404</v>
      </c>
      <c r="K29" s="109">
        <f t="shared" si="5"/>
        <v>155.98455598455598</v>
      </c>
    </row>
    <row r="30" spans="1:15" s="8" customFormat="1" ht="18.75" hidden="1" customHeight="1">
      <c r="A30" s="114" t="s">
        <v>36</v>
      </c>
      <c r="B30" s="112"/>
      <c r="C30" s="205">
        <v>10</v>
      </c>
      <c r="D30" s="109">
        <v>0</v>
      </c>
      <c r="E30" s="100"/>
      <c r="F30" s="209">
        <v>0</v>
      </c>
      <c r="G30" s="109">
        <v>0</v>
      </c>
      <c r="H30" s="100">
        <f t="shared" si="1"/>
        <v>0</v>
      </c>
      <c r="I30" s="100"/>
      <c r="J30" s="100">
        <f t="shared" si="2"/>
        <v>10</v>
      </c>
      <c r="K30" s="109">
        <v>0</v>
      </c>
    </row>
    <row r="31" spans="1:15" s="8" customFormat="1" ht="24" customHeight="1">
      <c r="A31" s="114" t="s">
        <v>78</v>
      </c>
      <c r="B31" s="112">
        <v>25</v>
      </c>
      <c r="C31" s="205">
        <v>17</v>
      </c>
      <c r="D31" s="109">
        <v>0</v>
      </c>
      <c r="E31" s="100">
        <v>0</v>
      </c>
      <c r="F31" s="209">
        <v>0</v>
      </c>
      <c r="G31" s="109">
        <v>0</v>
      </c>
      <c r="H31" s="100">
        <f t="shared" si="1"/>
        <v>25</v>
      </c>
      <c r="I31" s="100"/>
      <c r="J31" s="100">
        <f t="shared" si="2"/>
        <v>17</v>
      </c>
      <c r="K31" s="109">
        <v>0</v>
      </c>
    </row>
    <row r="32" spans="1:15" s="8" customFormat="1" ht="33" hidden="1" customHeight="1">
      <c r="A32" s="114" t="s">
        <v>82</v>
      </c>
      <c r="B32" s="112"/>
      <c r="C32" s="205"/>
      <c r="D32" s="109" t="e">
        <f t="shared" si="4"/>
        <v>#DIV/0!</v>
      </c>
      <c r="E32" s="100"/>
      <c r="F32" s="9"/>
      <c r="G32" s="109" t="e">
        <f>F32/E32*100</f>
        <v>#DIV/0!</v>
      </c>
      <c r="H32" s="100">
        <f t="shared" si="1"/>
        <v>0</v>
      </c>
      <c r="I32" s="100"/>
      <c r="J32" s="100">
        <f t="shared" si="2"/>
        <v>0</v>
      </c>
      <c r="K32" s="109" t="e">
        <f>J32/H32*100</f>
        <v>#DIV/0!</v>
      </c>
    </row>
    <row r="33" spans="1:13" s="8" customFormat="1" ht="22.5" customHeight="1">
      <c r="A33" s="114" t="s">
        <v>36</v>
      </c>
      <c r="B33" s="112">
        <v>0</v>
      </c>
      <c r="C33" s="205">
        <v>0</v>
      </c>
      <c r="D33" s="109">
        <v>0</v>
      </c>
      <c r="E33" s="100">
        <v>0</v>
      </c>
      <c r="F33" s="9">
        <v>0</v>
      </c>
      <c r="G33" s="109">
        <v>0</v>
      </c>
      <c r="H33" s="100">
        <f t="shared" si="1"/>
        <v>0</v>
      </c>
      <c r="I33" s="100"/>
      <c r="J33" s="100">
        <f t="shared" si="2"/>
        <v>0</v>
      </c>
      <c r="K33" s="109">
        <v>0</v>
      </c>
    </row>
    <row r="34" spans="1:13" s="13" customFormat="1" ht="32.25" customHeight="1">
      <c r="A34" s="115" t="s">
        <v>19</v>
      </c>
      <c r="B34" s="108">
        <f>B20+B9</f>
        <v>136354</v>
      </c>
      <c r="C34" s="84">
        <f>C20+C9</f>
        <v>164917</v>
      </c>
      <c r="D34" s="109">
        <f>C34/B34*100</f>
        <v>120.94768030274139</v>
      </c>
      <c r="E34" s="108">
        <f>E20+E9</f>
        <v>24830</v>
      </c>
      <c r="F34" s="84">
        <f>F20+F9</f>
        <v>27092</v>
      </c>
      <c r="G34" s="109">
        <f>F34/E34*100</f>
        <v>109.10994764397905</v>
      </c>
      <c r="H34" s="110">
        <f t="shared" si="1"/>
        <v>161184</v>
      </c>
      <c r="I34" s="110"/>
      <c r="J34" s="110">
        <f t="shared" si="2"/>
        <v>192009</v>
      </c>
      <c r="K34" s="109">
        <f>J34/H34*100</f>
        <v>119.12410661107802</v>
      </c>
    </row>
    <row r="35" spans="1:13" s="13" customFormat="1" ht="33" customHeight="1">
      <c r="A35" s="114" t="s">
        <v>99</v>
      </c>
      <c r="B35" s="116">
        <v>0</v>
      </c>
      <c r="C35" s="207">
        <v>7</v>
      </c>
      <c r="D35" s="109">
        <v>0</v>
      </c>
      <c r="E35" s="116">
        <v>131</v>
      </c>
      <c r="F35" s="207">
        <v>519</v>
      </c>
      <c r="G35" s="109">
        <v>0</v>
      </c>
      <c r="H35" s="117">
        <f t="shared" si="1"/>
        <v>131</v>
      </c>
      <c r="I35" s="117"/>
      <c r="J35" s="117">
        <f>F35+C35</f>
        <v>526</v>
      </c>
      <c r="K35" s="109">
        <v>0</v>
      </c>
    </row>
    <row r="36" spans="1:13" s="8" customFormat="1" ht="69.75" customHeight="1">
      <c r="A36" s="114" t="s">
        <v>136</v>
      </c>
      <c r="B36" s="118">
        <v>173559</v>
      </c>
      <c r="C36" s="208">
        <v>207617</v>
      </c>
      <c r="D36" s="109">
        <f t="shared" ref="D36:D49" si="6">C36/B36*100</f>
        <v>119.62329812916646</v>
      </c>
      <c r="E36" s="119">
        <v>0</v>
      </c>
      <c r="F36" s="210">
        <v>0</v>
      </c>
      <c r="G36" s="109">
        <v>0</v>
      </c>
      <c r="H36" s="117">
        <f t="shared" si="1"/>
        <v>173559</v>
      </c>
      <c r="I36" s="117"/>
      <c r="J36" s="117">
        <f>C36+F36</f>
        <v>207617</v>
      </c>
      <c r="K36" s="109">
        <f>J36/H36*100</f>
        <v>119.62329812916646</v>
      </c>
    </row>
    <row r="37" spans="1:13" s="8" customFormat="1" ht="84.75" customHeight="1">
      <c r="A37" s="114" t="s">
        <v>137</v>
      </c>
      <c r="B37" s="118">
        <v>5697</v>
      </c>
      <c r="C37" s="208">
        <v>3268</v>
      </c>
      <c r="D37" s="109">
        <f t="shared" si="6"/>
        <v>57.363524662102861</v>
      </c>
      <c r="E37" s="119">
        <v>0</v>
      </c>
      <c r="F37" s="210">
        <v>3268</v>
      </c>
      <c r="G37" s="109">
        <v>0</v>
      </c>
      <c r="H37" s="117">
        <f t="shared" si="1"/>
        <v>5697</v>
      </c>
      <c r="I37" s="117"/>
      <c r="J37" s="117">
        <f>C37+F37</f>
        <v>6536</v>
      </c>
      <c r="K37" s="109">
        <v>0</v>
      </c>
    </row>
    <row r="38" spans="1:13" s="8" customFormat="1" ht="85.5" hidden="1" customHeight="1">
      <c r="A38" s="114" t="s">
        <v>166</v>
      </c>
      <c r="B38" s="113"/>
      <c r="C38" s="208">
        <v>3268.1</v>
      </c>
      <c r="D38" s="109" t="e">
        <f t="shared" si="6"/>
        <v>#DIV/0!</v>
      </c>
      <c r="E38" s="100"/>
      <c r="F38" s="210">
        <v>3268</v>
      </c>
      <c r="G38" s="109" t="e">
        <f>F38/E38*100</f>
        <v>#DIV/0!</v>
      </c>
      <c r="H38" s="120">
        <f>E38</f>
        <v>0</v>
      </c>
      <c r="I38" s="120"/>
      <c r="J38" s="120">
        <f>F38</f>
        <v>3268</v>
      </c>
      <c r="K38" s="109" t="e">
        <f t="shared" ref="K38:K49" si="7">J38/H38*100</f>
        <v>#DIV/0!</v>
      </c>
    </row>
    <row r="39" spans="1:13" s="8" customFormat="1" ht="75.75" customHeight="1">
      <c r="A39" s="114" t="s">
        <v>138</v>
      </c>
      <c r="B39" s="100">
        <v>0</v>
      </c>
      <c r="C39" s="206">
        <v>0</v>
      </c>
      <c r="D39" s="109" t="e">
        <f t="shared" si="6"/>
        <v>#DIV/0!</v>
      </c>
      <c r="E39" s="100">
        <v>17019</v>
      </c>
      <c r="F39" s="209">
        <v>17020</v>
      </c>
      <c r="G39" s="109">
        <v>0</v>
      </c>
      <c r="H39" s="120">
        <f>E39</f>
        <v>17019</v>
      </c>
      <c r="I39" s="120"/>
      <c r="J39" s="120">
        <f>F39</f>
        <v>17020</v>
      </c>
      <c r="K39" s="109">
        <v>0</v>
      </c>
      <c r="M39" s="20"/>
    </row>
    <row r="40" spans="1:13" s="8" customFormat="1" ht="72.75" customHeight="1">
      <c r="A40" s="114" t="s">
        <v>139</v>
      </c>
      <c r="B40" s="100">
        <v>0</v>
      </c>
      <c r="C40" s="209">
        <v>0</v>
      </c>
      <c r="D40" s="109" t="e">
        <f t="shared" si="6"/>
        <v>#DIV/0!</v>
      </c>
      <c r="E40" s="100">
        <v>660</v>
      </c>
      <c r="F40" s="209">
        <v>6638</v>
      </c>
      <c r="G40" s="109">
        <v>0</v>
      </c>
      <c r="H40" s="120">
        <f>E40</f>
        <v>660</v>
      </c>
      <c r="I40" s="120"/>
      <c r="J40" s="120">
        <f>F40</f>
        <v>6638</v>
      </c>
      <c r="K40" s="109">
        <v>0</v>
      </c>
      <c r="M40" s="20"/>
    </row>
    <row r="41" spans="1:13" s="8" customFormat="1" ht="72" customHeight="1">
      <c r="A41" s="114" t="s">
        <v>122</v>
      </c>
      <c r="B41" s="100">
        <v>29436</v>
      </c>
      <c r="C41" s="209">
        <v>333624</v>
      </c>
      <c r="D41" s="109">
        <f t="shared" si="6"/>
        <v>1133.3876885446391</v>
      </c>
      <c r="E41" s="100">
        <v>800</v>
      </c>
      <c r="F41" s="209">
        <v>48779</v>
      </c>
      <c r="G41" s="109">
        <v>0</v>
      </c>
      <c r="H41" s="120">
        <f t="shared" ref="H41:H48" si="8">B41+E41</f>
        <v>30236</v>
      </c>
      <c r="I41" s="120"/>
      <c r="J41" s="120">
        <f t="shared" ref="J41:J48" si="9">C41+F41</f>
        <v>382403</v>
      </c>
      <c r="K41" s="109">
        <f t="shared" si="7"/>
        <v>1264.727477179521</v>
      </c>
    </row>
    <row r="42" spans="1:13" s="8" customFormat="1" ht="69.75" customHeight="1">
      <c r="A42" s="114" t="s">
        <v>133</v>
      </c>
      <c r="B42" s="112">
        <v>0</v>
      </c>
      <c r="C42" s="205">
        <v>0</v>
      </c>
      <c r="D42" s="109" t="e">
        <f t="shared" si="6"/>
        <v>#DIV/0!</v>
      </c>
      <c r="E42" s="100">
        <v>0</v>
      </c>
      <c r="F42" s="209">
        <v>7</v>
      </c>
      <c r="G42" s="109" t="e">
        <f t="shared" ref="G42:G49" si="10">F42/E42*100</f>
        <v>#DIV/0!</v>
      </c>
      <c r="H42" s="120">
        <f t="shared" si="8"/>
        <v>0</v>
      </c>
      <c r="I42" s="120"/>
      <c r="J42" s="120">
        <f t="shared" si="9"/>
        <v>7</v>
      </c>
      <c r="K42" s="109" t="e">
        <f t="shared" si="7"/>
        <v>#DIV/0!</v>
      </c>
      <c r="L42" s="20"/>
    </row>
    <row r="43" spans="1:13" s="8" customFormat="1" ht="50.25" customHeight="1">
      <c r="A43" s="114" t="s">
        <v>120</v>
      </c>
      <c r="B43" s="112">
        <v>0</v>
      </c>
      <c r="C43" s="205">
        <v>0</v>
      </c>
      <c r="D43" s="109" t="e">
        <f t="shared" si="6"/>
        <v>#DIV/0!</v>
      </c>
      <c r="E43" s="100">
        <v>858</v>
      </c>
      <c r="F43" s="209">
        <v>541</v>
      </c>
      <c r="G43" s="109">
        <f t="shared" si="10"/>
        <v>63.053613053613056</v>
      </c>
      <c r="H43" s="120">
        <f t="shared" si="8"/>
        <v>858</v>
      </c>
      <c r="I43" s="120"/>
      <c r="J43" s="120">
        <f t="shared" si="9"/>
        <v>541</v>
      </c>
      <c r="K43" s="109">
        <f t="shared" si="7"/>
        <v>63.053613053613056</v>
      </c>
    </row>
    <row r="44" spans="1:13" s="8" customFormat="1" ht="71.25" customHeight="1">
      <c r="A44" s="114" t="s">
        <v>121</v>
      </c>
      <c r="B44" s="112">
        <v>323220</v>
      </c>
      <c r="C44" s="205">
        <v>341199</v>
      </c>
      <c r="D44" s="109">
        <f t="shared" si="6"/>
        <v>105.56246519398552</v>
      </c>
      <c r="E44" s="100">
        <v>0</v>
      </c>
      <c r="F44" s="209">
        <v>0</v>
      </c>
      <c r="G44" s="109" t="e">
        <f t="shared" si="10"/>
        <v>#DIV/0!</v>
      </c>
      <c r="H44" s="120">
        <f t="shared" si="8"/>
        <v>323220</v>
      </c>
      <c r="I44" s="120"/>
      <c r="J44" s="120">
        <f t="shared" si="9"/>
        <v>341199</v>
      </c>
      <c r="K44" s="109">
        <f t="shared" si="7"/>
        <v>105.56246519398552</v>
      </c>
    </row>
    <row r="45" spans="1:13" s="8" customFormat="1" ht="136.5" customHeight="1">
      <c r="A45" s="114" t="s">
        <v>127</v>
      </c>
      <c r="B45" s="112">
        <v>2754</v>
      </c>
      <c r="C45" s="209">
        <v>3097</v>
      </c>
      <c r="D45" s="109">
        <f t="shared" si="6"/>
        <v>112.45461147421932</v>
      </c>
      <c r="E45" s="100">
        <v>0</v>
      </c>
      <c r="F45" s="209">
        <v>0</v>
      </c>
      <c r="G45" s="109" t="e">
        <f t="shared" si="10"/>
        <v>#DIV/0!</v>
      </c>
      <c r="H45" s="120">
        <f t="shared" si="8"/>
        <v>2754</v>
      </c>
      <c r="I45" s="120"/>
      <c r="J45" s="120">
        <f t="shared" si="9"/>
        <v>3097</v>
      </c>
      <c r="K45" s="109">
        <f t="shared" si="7"/>
        <v>112.45461147421932</v>
      </c>
    </row>
    <row r="46" spans="1:13" s="8" customFormat="1" ht="69.75" customHeight="1">
      <c r="A46" s="114" t="s">
        <v>128</v>
      </c>
      <c r="B46" s="112">
        <v>0</v>
      </c>
      <c r="C46" s="209">
        <v>19376</v>
      </c>
      <c r="D46" s="202" t="e">
        <f t="shared" si="6"/>
        <v>#DIV/0!</v>
      </c>
      <c r="E46" s="112">
        <v>3982</v>
      </c>
      <c r="F46" s="209">
        <v>8960</v>
      </c>
      <c r="G46" s="109">
        <f t="shared" si="10"/>
        <v>225.01255650426918</v>
      </c>
      <c r="H46" s="120">
        <f t="shared" si="8"/>
        <v>3982</v>
      </c>
      <c r="I46" s="123"/>
      <c r="J46" s="120">
        <f t="shared" si="9"/>
        <v>28336</v>
      </c>
      <c r="K46" s="109">
        <f t="shared" si="7"/>
        <v>711.60220994475139</v>
      </c>
    </row>
    <row r="47" spans="1:13" s="8" customFormat="1" ht="69.75" customHeight="1">
      <c r="A47" s="54" t="s">
        <v>134</v>
      </c>
      <c r="B47" s="213">
        <v>0</v>
      </c>
      <c r="C47" s="209">
        <v>4</v>
      </c>
      <c r="D47" s="214" t="e">
        <f t="shared" si="6"/>
        <v>#DIV/0!</v>
      </c>
      <c r="E47" s="213">
        <v>0</v>
      </c>
      <c r="F47" s="209">
        <v>0</v>
      </c>
      <c r="G47" s="109" t="e">
        <f t="shared" si="10"/>
        <v>#DIV/0!</v>
      </c>
      <c r="H47" s="120">
        <f t="shared" si="8"/>
        <v>0</v>
      </c>
      <c r="I47" s="215"/>
      <c r="J47" s="120">
        <f t="shared" si="9"/>
        <v>4</v>
      </c>
      <c r="K47" s="109">
        <v>0</v>
      </c>
    </row>
    <row r="48" spans="1:13" s="8" customFormat="1" ht="89.25" customHeight="1">
      <c r="A48" s="201" t="s">
        <v>129</v>
      </c>
      <c r="B48" s="203">
        <v>-31</v>
      </c>
      <c r="C48" s="205">
        <v>-47</v>
      </c>
      <c r="D48" s="203">
        <f t="shared" si="6"/>
        <v>151.61290322580646</v>
      </c>
      <c r="E48" s="125">
        <v>0</v>
      </c>
      <c r="F48" s="209">
        <v>0</v>
      </c>
      <c r="G48" s="109" t="e">
        <f t="shared" si="10"/>
        <v>#DIV/0!</v>
      </c>
      <c r="H48" s="120">
        <f t="shared" si="8"/>
        <v>-31</v>
      </c>
      <c r="I48" s="125"/>
      <c r="J48" s="120">
        <f t="shared" si="9"/>
        <v>-47</v>
      </c>
      <c r="K48" s="109">
        <f t="shared" si="7"/>
        <v>151.61290322580646</v>
      </c>
      <c r="L48" s="46"/>
    </row>
    <row r="49" spans="1:12" s="8" customFormat="1" ht="20.25" customHeight="1">
      <c r="A49" s="165" t="s">
        <v>3</v>
      </c>
      <c r="B49" s="120">
        <f>B35+B36+B37+B38+B39+B40+B41+B42+B43+B44+B45+B46+B48+B34</f>
        <v>670989</v>
      </c>
      <c r="C49" s="120">
        <f>C34+C35+C36+C37+C39+C40+C41+C42+C43+C44+C45+C46+C47+C48</f>
        <v>1073062</v>
      </c>
      <c r="D49" s="120">
        <f t="shared" si="6"/>
        <v>159.92244284183496</v>
      </c>
      <c r="E49" s="120">
        <f>E35+E36+E37+E38+E39+E40+E41+E42+E43+E44+E45+E46+E48+E34</f>
        <v>48280</v>
      </c>
      <c r="F49" s="120">
        <f>F34+F35+F36+F37+F39+F40+F41+F42+F43+F44+F45+F46+F47+F48</f>
        <v>112824</v>
      </c>
      <c r="G49" s="109">
        <f t="shared" si="10"/>
        <v>233.68682684341343</v>
      </c>
      <c r="H49" s="120">
        <f>(B49+E49)-(B45+E37+E39+E40+E41+E42+E43+E46+E48)</f>
        <v>693196</v>
      </c>
      <c r="I49" s="120">
        <f>(C49+F49)-(C45+F37+F39+F40+F41+F42+F43+F46+F48)</f>
        <v>1097576</v>
      </c>
      <c r="J49" s="120">
        <f>(C49+F49)-(C45+F37+F39+F40+F41+F42+F46)+341</f>
        <v>1098458</v>
      </c>
      <c r="K49" s="109">
        <f t="shared" si="7"/>
        <v>158.46283013750801</v>
      </c>
      <c r="L49" s="46"/>
    </row>
    <row r="50" spans="1:12" s="8" customFormat="1" ht="24" customHeight="1" thickBot="1">
      <c r="A50" s="299" t="s">
        <v>79</v>
      </c>
      <c r="B50" s="300"/>
      <c r="C50" s="300"/>
      <c r="D50" s="300"/>
      <c r="E50" s="300"/>
      <c r="F50" s="300"/>
      <c r="G50" s="300"/>
      <c r="H50" s="300"/>
      <c r="I50" s="300"/>
      <c r="J50" s="300"/>
      <c r="K50" s="301"/>
    </row>
    <row r="51" spans="1:12" s="8" customFormat="1" ht="19.5" customHeight="1">
      <c r="A51" s="293" t="s">
        <v>35</v>
      </c>
      <c r="B51" s="294" t="s">
        <v>23</v>
      </c>
      <c r="C51" s="294"/>
      <c r="D51" s="294"/>
      <c r="E51" s="295" t="s">
        <v>38</v>
      </c>
      <c r="F51" s="296"/>
      <c r="G51" s="297"/>
      <c r="H51" s="298" t="s">
        <v>74</v>
      </c>
      <c r="I51" s="298"/>
      <c r="J51" s="298"/>
      <c r="K51" s="298"/>
    </row>
    <row r="52" spans="1:12" s="8" customFormat="1" ht="69" customHeight="1">
      <c r="A52" s="278"/>
      <c r="B52" s="105" t="s">
        <v>170</v>
      </c>
      <c r="C52" s="105" t="s">
        <v>167</v>
      </c>
      <c r="D52" s="106" t="s">
        <v>53</v>
      </c>
      <c r="E52" s="105" t="s">
        <v>168</v>
      </c>
      <c r="F52" s="105" t="s">
        <v>167</v>
      </c>
      <c r="G52" s="106" t="s">
        <v>53</v>
      </c>
      <c r="H52" s="105" t="s">
        <v>170</v>
      </c>
      <c r="I52" s="105" t="s">
        <v>161</v>
      </c>
      <c r="J52" s="105" t="s">
        <v>167</v>
      </c>
      <c r="K52" s="106" t="s">
        <v>53</v>
      </c>
    </row>
    <row r="53" spans="1:12" s="8" customFormat="1" ht="33.75" customHeight="1">
      <c r="A53" s="127" t="s">
        <v>46</v>
      </c>
      <c r="B53" s="128">
        <f>SUM(B54:B60)</f>
        <v>12393</v>
      </c>
      <c r="C53" s="128">
        <f>SUM(C54:C60)</f>
        <v>22692</v>
      </c>
      <c r="D53" s="109">
        <f t="shared" ref="D53:D84" si="11">IF(B53=0,  "0 ", C53/B53*100)</f>
        <v>183.10336480271121</v>
      </c>
      <c r="E53" s="128">
        <f>SUM(E54:E60)</f>
        <v>8004</v>
      </c>
      <c r="F53" s="128">
        <f>SUM(F54:F60)</f>
        <v>14033</v>
      </c>
      <c r="G53" s="109">
        <f t="shared" ref="G53:G84" si="12">IF(E53=0,  "0 ", F53/E53*100)</f>
        <v>175.32483758120941</v>
      </c>
      <c r="H53" s="128">
        <f>SUM(H54:H60)</f>
        <v>20361</v>
      </c>
      <c r="I53" s="128">
        <f>SUM(I54:I60)</f>
        <v>130</v>
      </c>
      <c r="J53" s="128">
        <f>SUM(J54:J60)</f>
        <v>36595</v>
      </c>
      <c r="K53" s="109">
        <f t="shared" ref="K53:K84" si="13">IF(H53=0,  "0 ", J53/H53*100)</f>
        <v>179.73085801286774</v>
      </c>
    </row>
    <row r="54" spans="1:12" s="8" customFormat="1" ht="76.5" customHeight="1">
      <c r="A54" s="97" t="s">
        <v>54</v>
      </c>
      <c r="B54" s="129">
        <v>325</v>
      </c>
      <c r="C54" s="129">
        <v>1032</v>
      </c>
      <c r="D54" s="109">
        <f t="shared" si="11"/>
        <v>317.53846153846155</v>
      </c>
      <c r="E54" s="129">
        <v>0</v>
      </c>
      <c r="F54" s="129">
        <v>0</v>
      </c>
      <c r="G54" s="109" t="str">
        <f t="shared" si="12"/>
        <v xml:space="preserve">0 </v>
      </c>
      <c r="H54" s="99">
        <f>B54+E54</f>
        <v>325</v>
      </c>
      <c r="I54" s="99"/>
      <c r="J54" s="100">
        <f>C54+F54</f>
        <v>1032</v>
      </c>
      <c r="K54" s="109">
        <f t="shared" si="13"/>
        <v>317.53846153846155</v>
      </c>
    </row>
    <row r="55" spans="1:12" s="8" customFormat="1" ht="103.5" customHeight="1">
      <c r="A55" s="97" t="s">
        <v>55</v>
      </c>
      <c r="B55" s="98">
        <v>604</v>
      </c>
      <c r="C55" s="98">
        <v>940</v>
      </c>
      <c r="D55" s="109">
        <f t="shared" si="11"/>
        <v>155.62913907284766</v>
      </c>
      <c r="E55" s="98">
        <v>19</v>
      </c>
      <c r="F55" s="99">
        <v>20</v>
      </c>
      <c r="G55" s="109">
        <f t="shared" si="12"/>
        <v>105.26315789473684</v>
      </c>
      <c r="H55" s="99">
        <v>604</v>
      </c>
      <c r="I55" s="99">
        <v>20</v>
      </c>
      <c r="J55" s="100">
        <f>C55+F55-I55</f>
        <v>940</v>
      </c>
      <c r="K55" s="109">
        <f t="shared" si="13"/>
        <v>155.62913907284766</v>
      </c>
    </row>
    <row r="56" spans="1:12" s="10" customFormat="1" ht="136.5" customHeight="1">
      <c r="A56" s="97" t="s">
        <v>56</v>
      </c>
      <c r="B56" s="98">
        <v>9704</v>
      </c>
      <c r="C56" s="98">
        <v>17232</v>
      </c>
      <c r="D56" s="109">
        <f t="shared" si="11"/>
        <v>177.57625721352019</v>
      </c>
      <c r="E56" s="98">
        <v>7581</v>
      </c>
      <c r="F56" s="99">
        <v>13535</v>
      </c>
      <c r="G56" s="109">
        <f t="shared" si="12"/>
        <v>178.53845139163698</v>
      </c>
      <c r="H56" s="99">
        <v>17268</v>
      </c>
      <c r="I56" s="99">
        <v>10</v>
      </c>
      <c r="J56" s="100">
        <f>C56+F56-I56</f>
        <v>30757</v>
      </c>
      <c r="K56" s="109">
        <f t="shared" si="13"/>
        <v>178.11558952976605</v>
      </c>
      <c r="L56" s="46"/>
    </row>
    <row r="57" spans="1:12" s="10" customFormat="1" ht="28.5" customHeight="1">
      <c r="A57" s="97" t="s">
        <v>92</v>
      </c>
      <c r="B57" s="98">
        <v>0</v>
      </c>
      <c r="C57" s="98">
        <v>0</v>
      </c>
      <c r="D57" s="109" t="str">
        <f t="shared" si="11"/>
        <v xml:space="preserve">0 </v>
      </c>
      <c r="E57" s="98">
        <v>0</v>
      </c>
      <c r="F57" s="99">
        <v>0</v>
      </c>
      <c r="G57" s="109" t="str">
        <f t="shared" si="12"/>
        <v xml:space="preserve">0 </v>
      </c>
      <c r="H57" s="99">
        <f>B57+E57</f>
        <v>0</v>
      </c>
      <c r="I57" s="99"/>
      <c r="J57" s="100">
        <f>C57+F57</f>
        <v>0</v>
      </c>
      <c r="K57" s="109" t="str">
        <f t="shared" si="13"/>
        <v xml:space="preserve">0 </v>
      </c>
      <c r="L57" s="46"/>
    </row>
    <row r="58" spans="1:12" s="8" customFormat="1" ht="36.75" customHeight="1">
      <c r="A58" s="97" t="s">
        <v>6</v>
      </c>
      <c r="B58" s="98">
        <v>359</v>
      </c>
      <c r="C58" s="98">
        <v>682</v>
      </c>
      <c r="D58" s="109">
        <f t="shared" si="11"/>
        <v>189.97214484679665</v>
      </c>
      <c r="E58" s="98">
        <v>0</v>
      </c>
      <c r="F58" s="99">
        <v>0</v>
      </c>
      <c r="G58" s="109" t="str">
        <f t="shared" si="12"/>
        <v xml:space="preserve">0 </v>
      </c>
      <c r="H58" s="99">
        <f>B58+E58</f>
        <v>359</v>
      </c>
      <c r="I58" s="99"/>
      <c r="J58" s="100">
        <f>C58+F58</f>
        <v>682</v>
      </c>
      <c r="K58" s="109">
        <f t="shared" si="13"/>
        <v>189.97214484679665</v>
      </c>
      <c r="L58" s="46"/>
    </row>
    <row r="59" spans="1:12" s="8" customFormat="1" ht="31.5" customHeight="1">
      <c r="A59" s="97" t="s">
        <v>75</v>
      </c>
      <c r="B59" s="98">
        <v>0</v>
      </c>
      <c r="C59" s="98">
        <v>0</v>
      </c>
      <c r="D59" s="109" t="str">
        <f t="shared" si="11"/>
        <v xml:space="preserve">0 </v>
      </c>
      <c r="E59" s="98">
        <v>0</v>
      </c>
      <c r="F59" s="99">
        <v>0</v>
      </c>
      <c r="G59" s="109" t="str">
        <f t="shared" si="12"/>
        <v xml:space="preserve">0 </v>
      </c>
      <c r="H59" s="99">
        <v>0</v>
      </c>
      <c r="I59" s="99"/>
      <c r="J59" s="100">
        <f>C59+F59</f>
        <v>0</v>
      </c>
      <c r="K59" s="109" t="str">
        <f t="shared" si="13"/>
        <v xml:space="preserve">0 </v>
      </c>
      <c r="L59" s="46"/>
    </row>
    <row r="60" spans="1:12" s="8" customFormat="1" ht="33.75" customHeight="1">
      <c r="A60" s="97" t="s">
        <v>57</v>
      </c>
      <c r="B60" s="98">
        <v>1401</v>
      </c>
      <c r="C60" s="98">
        <v>2806</v>
      </c>
      <c r="D60" s="109">
        <f t="shared" si="11"/>
        <v>200.28551034975018</v>
      </c>
      <c r="E60" s="98">
        <v>404</v>
      </c>
      <c r="F60" s="99">
        <v>478</v>
      </c>
      <c r="G60" s="109">
        <f t="shared" si="12"/>
        <v>118.31683168316832</v>
      </c>
      <c r="H60" s="99">
        <f>B60+E60</f>
        <v>1805</v>
      </c>
      <c r="I60" s="99">
        <v>100</v>
      </c>
      <c r="J60" s="100">
        <f>C60+F60-I60</f>
        <v>3184</v>
      </c>
      <c r="K60" s="109">
        <f t="shared" si="13"/>
        <v>176.39889196675901</v>
      </c>
      <c r="L60" s="46"/>
    </row>
    <row r="61" spans="1:12" s="8" customFormat="1" ht="31.5" customHeight="1">
      <c r="A61" s="127" t="s">
        <v>47</v>
      </c>
      <c r="B61" s="128">
        <f>B62</f>
        <v>286</v>
      </c>
      <c r="C61" s="128">
        <f>C62</f>
        <v>0</v>
      </c>
      <c r="D61" s="109">
        <f t="shared" si="11"/>
        <v>0</v>
      </c>
      <c r="E61" s="128">
        <f>E62</f>
        <v>171</v>
      </c>
      <c r="F61" s="128">
        <f>F62</f>
        <v>347</v>
      </c>
      <c r="G61" s="109">
        <f t="shared" si="12"/>
        <v>202.92397660818713</v>
      </c>
      <c r="H61" s="128">
        <f>H62</f>
        <v>171</v>
      </c>
      <c r="I61" s="128">
        <f>I62</f>
        <v>0</v>
      </c>
      <c r="J61" s="128">
        <f>J62</f>
        <v>347</v>
      </c>
      <c r="K61" s="109">
        <f t="shared" si="13"/>
        <v>202.92397660818713</v>
      </c>
      <c r="L61" s="46"/>
    </row>
    <row r="62" spans="1:12" s="8" customFormat="1" ht="35.25" customHeight="1">
      <c r="A62" s="97" t="s">
        <v>26</v>
      </c>
      <c r="B62" s="98">
        <v>286</v>
      </c>
      <c r="C62" s="98">
        <v>0</v>
      </c>
      <c r="D62" s="109">
        <f t="shared" si="11"/>
        <v>0</v>
      </c>
      <c r="E62" s="98">
        <v>171</v>
      </c>
      <c r="F62" s="99">
        <v>347</v>
      </c>
      <c r="G62" s="109">
        <f t="shared" si="12"/>
        <v>202.92397660818713</v>
      </c>
      <c r="H62" s="99">
        <v>171</v>
      </c>
      <c r="I62" s="99"/>
      <c r="J62" s="100">
        <f>C62+F62</f>
        <v>347</v>
      </c>
      <c r="K62" s="109">
        <f t="shared" si="13"/>
        <v>202.92397660818713</v>
      </c>
      <c r="L62" s="46"/>
    </row>
    <row r="63" spans="1:12" s="8" customFormat="1" ht="40.5" hidden="1" customHeight="1">
      <c r="A63" s="97" t="s">
        <v>41</v>
      </c>
      <c r="B63" s="98"/>
      <c r="C63" s="98"/>
      <c r="D63" s="109" t="str">
        <f t="shared" si="11"/>
        <v xml:space="preserve">0 </v>
      </c>
      <c r="E63" s="98"/>
      <c r="F63" s="99"/>
      <c r="G63" s="109" t="str">
        <f t="shared" si="12"/>
        <v xml:space="preserve">0 </v>
      </c>
      <c r="H63" s="99">
        <f>B63+E63</f>
        <v>0</v>
      </c>
      <c r="I63" s="99"/>
      <c r="J63" s="99">
        <f>C63+F63</f>
        <v>0</v>
      </c>
      <c r="K63" s="109" t="str">
        <f t="shared" si="13"/>
        <v xml:space="preserve">0 </v>
      </c>
      <c r="L63" s="46"/>
    </row>
    <row r="64" spans="1:12" s="8" customFormat="1" ht="56.25" customHeight="1">
      <c r="A64" s="127" t="s">
        <v>107</v>
      </c>
      <c r="B64" s="128">
        <f>B65+B66+B68+B69+B67</f>
        <v>1602</v>
      </c>
      <c r="C64" s="128">
        <f>C65+C66+C68+C69</f>
        <v>2588</v>
      </c>
      <c r="D64" s="109">
        <f t="shared" si="11"/>
        <v>161.54806491885142</v>
      </c>
      <c r="E64" s="128">
        <f>E65+E66+E69+E68</f>
        <v>837</v>
      </c>
      <c r="F64" s="128">
        <f>F65+F69+F66+F68</f>
        <v>2172</v>
      </c>
      <c r="G64" s="109">
        <f t="shared" si="12"/>
        <v>259.49820788530468</v>
      </c>
      <c r="H64" s="128">
        <f>H65+H66+H69+H68+H67</f>
        <v>2439</v>
      </c>
      <c r="I64" s="128">
        <f>I65+I66+I69</f>
        <v>0</v>
      </c>
      <c r="J64" s="128">
        <f>J65+J66+J69+J68+H609</f>
        <v>4760</v>
      </c>
      <c r="K64" s="109">
        <f t="shared" si="13"/>
        <v>195.1619516195162</v>
      </c>
      <c r="L64" s="46"/>
    </row>
    <row r="65" spans="1:29" s="8" customFormat="1" ht="19.5" customHeight="1">
      <c r="A65" s="97" t="s">
        <v>111</v>
      </c>
      <c r="B65" s="98">
        <v>241</v>
      </c>
      <c r="C65" s="98">
        <v>609</v>
      </c>
      <c r="D65" s="109">
        <f t="shared" si="11"/>
        <v>252.69709543568464</v>
      </c>
      <c r="E65" s="98">
        <v>0</v>
      </c>
      <c r="F65" s="99">
        <v>0</v>
      </c>
      <c r="G65" s="109" t="str">
        <f t="shared" si="12"/>
        <v xml:space="preserve">0 </v>
      </c>
      <c r="H65" s="99">
        <f>B65+E65</f>
        <v>241</v>
      </c>
      <c r="I65" s="99"/>
      <c r="J65" s="99">
        <f>C65+F65</f>
        <v>609</v>
      </c>
      <c r="K65" s="109">
        <f t="shared" si="13"/>
        <v>252.69709543568464</v>
      </c>
      <c r="L65" s="46"/>
    </row>
    <row r="66" spans="1:29" s="8" customFormat="1" ht="91.5" hidden="1" customHeight="1">
      <c r="A66" s="97" t="s">
        <v>69</v>
      </c>
      <c r="B66" s="98"/>
      <c r="C66" s="98"/>
      <c r="D66" s="109" t="str">
        <f t="shared" si="11"/>
        <v xml:space="preserve">0 </v>
      </c>
      <c r="E66" s="98">
        <v>0</v>
      </c>
      <c r="F66" s="99">
        <v>0</v>
      </c>
      <c r="G66" s="109" t="str">
        <f t="shared" si="12"/>
        <v xml:space="preserve">0 </v>
      </c>
      <c r="H66" s="99">
        <f>B66+E66</f>
        <v>0</v>
      </c>
      <c r="I66" s="99"/>
      <c r="J66" s="99">
        <f>C66+F66</f>
        <v>0</v>
      </c>
      <c r="K66" s="109" t="str">
        <f t="shared" si="13"/>
        <v xml:space="preserve">0 </v>
      </c>
      <c r="L66" s="46"/>
    </row>
    <row r="67" spans="1:29" s="8" customFormat="1" ht="91.5" customHeight="1">
      <c r="A67" s="97" t="s">
        <v>125</v>
      </c>
      <c r="B67" s="98">
        <v>0</v>
      </c>
      <c r="C67" s="98">
        <v>0</v>
      </c>
      <c r="D67" s="109"/>
      <c r="E67" s="98">
        <v>0</v>
      </c>
      <c r="F67" s="99">
        <v>0</v>
      </c>
      <c r="G67" s="109" t="str">
        <f t="shared" si="12"/>
        <v xml:space="preserve">0 </v>
      </c>
      <c r="H67" s="99">
        <f>B67+E67</f>
        <v>0</v>
      </c>
      <c r="I67" s="99"/>
      <c r="J67" s="99">
        <f>C67+F67</f>
        <v>0</v>
      </c>
      <c r="K67" s="109"/>
      <c r="L67" s="46"/>
    </row>
    <row r="68" spans="1:29" s="8" customFormat="1" ht="46.5" customHeight="1">
      <c r="A68" s="97" t="s">
        <v>104</v>
      </c>
      <c r="B68" s="98">
        <v>1190</v>
      </c>
      <c r="C68" s="98">
        <v>1906</v>
      </c>
      <c r="D68" s="109">
        <f t="shared" si="11"/>
        <v>160.16806722689077</v>
      </c>
      <c r="E68" s="98">
        <v>827</v>
      </c>
      <c r="F68" s="99">
        <v>1933</v>
      </c>
      <c r="G68" s="109">
        <f t="shared" si="12"/>
        <v>233.73639661426844</v>
      </c>
      <c r="H68" s="99">
        <f>B68+E68</f>
        <v>2017</v>
      </c>
      <c r="I68" s="99"/>
      <c r="J68" s="100">
        <f>C68+F68-I68</f>
        <v>3839</v>
      </c>
      <c r="K68" s="109">
        <f t="shared" si="13"/>
        <v>190.33217649975211</v>
      </c>
      <c r="L68" s="46"/>
    </row>
    <row r="69" spans="1:29" s="8" customFormat="1" ht="58.5" customHeight="1">
      <c r="A69" s="97" t="s">
        <v>91</v>
      </c>
      <c r="B69" s="98">
        <v>171</v>
      </c>
      <c r="C69" s="98">
        <v>73</v>
      </c>
      <c r="D69" s="109">
        <f t="shared" si="11"/>
        <v>42.690058479532162</v>
      </c>
      <c r="E69" s="98">
        <v>10</v>
      </c>
      <c r="F69" s="99">
        <v>239</v>
      </c>
      <c r="G69" s="109">
        <f t="shared" si="12"/>
        <v>2390</v>
      </c>
      <c r="H69" s="99">
        <f>B69+E69</f>
        <v>181</v>
      </c>
      <c r="I69" s="99"/>
      <c r="J69" s="100">
        <f>C69+F69</f>
        <v>312</v>
      </c>
      <c r="K69" s="109">
        <f t="shared" si="13"/>
        <v>172.37569060773481</v>
      </c>
      <c r="L69" s="46"/>
    </row>
    <row r="70" spans="1:29" s="8" customFormat="1" ht="35.25" customHeight="1">
      <c r="A70" s="127" t="s">
        <v>48</v>
      </c>
      <c r="B70" s="128">
        <f>B71+B73+B75+B76+B77+B72+B74</f>
        <v>13531</v>
      </c>
      <c r="C70" s="128">
        <f>C71+C73+C75+C76+C77+C72+C74</f>
        <v>124446</v>
      </c>
      <c r="D70" s="109">
        <f t="shared" si="11"/>
        <v>919.71029487842736</v>
      </c>
      <c r="E70" s="128">
        <f>E71+E73+E75+E76+E77+E72+E74</f>
        <v>4854</v>
      </c>
      <c r="F70" s="128">
        <f>F71+F73+F75+F76+F77+F72+F74</f>
        <v>10918</v>
      </c>
      <c r="G70" s="109">
        <f t="shared" si="12"/>
        <v>224.92789451998351</v>
      </c>
      <c r="H70" s="128">
        <f>H71+H73+H75+H76+H77+H72+H74</f>
        <v>17126</v>
      </c>
      <c r="I70" s="128">
        <f>I71+I73+I75+I76+I77+I72+I74</f>
        <v>6797</v>
      </c>
      <c r="J70" s="128">
        <f>J71+J73+J75+J76+J77+J72+J74</f>
        <v>128567</v>
      </c>
      <c r="K70" s="109">
        <f t="shared" si="13"/>
        <v>750.7123671610417</v>
      </c>
      <c r="L70" s="46"/>
    </row>
    <row r="71" spans="1:29" s="8" customFormat="1" ht="34.5" customHeight="1">
      <c r="A71" s="97" t="s">
        <v>76</v>
      </c>
      <c r="B71" s="98">
        <v>102</v>
      </c>
      <c r="C71" s="98">
        <v>165</v>
      </c>
      <c r="D71" s="109">
        <f t="shared" si="11"/>
        <v>161.76470588235296</v>
      </c>
      <c r="E71" s="98">
        <v>0</v>
      </c>
      <c r="F71" s="99">
        <v>0</v>
      </c>
      <c r="G71" s="109" t="str">
        <f t="shared" si="12"/>
        <v xml:space="preserve">0 </v>
      </c>
      <c r="H71" s="99">
        <f>B71+E71</f>
        <v>102</v>
      </c>
      <c r="I71" s="99"/>
      <c r="J71" s="99">
        <f>C71+F71</f>
        <v>165</v>
      </c>
      <c r="K71" s="109">
        <f t="shared" si="13"/>
        <v>161.76470588235296</v>
      </c>
      <c r="L71" s="46"/>
    </row>
    <row r="72" spans="1:29" s="8" customFormat="1" ht="36.75" customHeight="1">
      <c r="A72" s="97" t="s">
        <v>28</v>
      </c>
      <c r="B72" s="98">
        <v>1521</v>
      </c>
      <c r="C72" s="98">
        <v>2863</v>
      </c>
      <c r="D72" s="109">
        <f t="shared" si="11"/>
        <v>188.23142669296516</v>
      </c>
      <c r="E72" s="98">
        <v>0</v>
      </c>
      <c r="F72" s="99">
        <v>0</v>
      </c>
      <c r="G72" s="109" t="str">
        <f t="shared" si="12"/>
        <v xml:space="preserve">0 </v>
      </c>
      <c r="H72" s="99">
        <f>B72+E72</f>
        <v>1521</v>
      </c>
      <c r="I72" s="99"/>
      <c r="J72" s="99">
        <f>C72+F72</f>
        <v>2863</v>
      </c>
      <c r="K72" s="109">
        <f t="shared" si="13"/>
        <v>188.23142669296516</v>
      </c>
      <c r="L72" s="46"/>
    </row>
    <row r="73" spans="1:29" s="8" customFormat="1" ht="0.75" hidden="1" customHeight="1">
      <c r="A73" s="97" t="s">
        <v>70</v>
      </c>
      <c r="B73" s="98">
        <v>0</v>
      </c>
      <c r="C73" s="98">
        <v>0</v>
      </c>
      <c r="D73" s="109" t="str">
        <f t="shared" si="11"/>
        <v xml:space="preserve">0 </v>
      </c>
      <c r="E73" s="98">
        <v>0</v>
      </c>
      <c r="F73" s="99">
        <v>0</v>
      </c>
      <c r="G73" s="109" t="str">
        <f t="shared" si="12"/>
        <v xml:space="preserve">0 </v>
      </c>
      <c r="H73" s="99">
        <f>B73+E73</f>
        <v>0</v>
      </c>
      <c r="I73" s="99"/>
      <c r="J73" s="99">
        <f>C73+F73</f>
        <v>0</v>
      </c>
      <c r="K73" s="109" t="str">
        <f t="shared" si="13"/>
        <v xml:space="preserve">0 </v>
      </c>
      <c r="L73" s="46"/>
    </row>
    <row r="74" spans="1:29" s="8" customFormat="1" ht="19.5" hidden="1" customHeight="1">
      <c r="A74" s="97" t="s">
        <v>83</v>
      </c>
      <c r="B74" s="98">
        <v>0</v>
      </c>
      <c r="C74" s="98">
        <v>0</v>
      </c>
      <c r="D74" s="109" t="str">
        <f t="shared" si="11"/>
        <v xml:space="preserve">0 </v>
      </c>
      <c r="E74" s="98">
        <v>0</v>
      </c>
      <c r="F74" s="99">
        <v>0</v>
      </c>
      <c r="G74" s="109" t="str">
        <f t="shared" si="12"/>
        <v xml:space="preserve">0 </v>
      </c>
      <c r="H74" s="99">
        <f>B74+E74</f>
        <v>0</v>
      </c>
      <c r="I74" s="99"/>
      <c r="J74" s="99">
        <f>C74+F74</f>
        <v>0</v>
      </c>
      <c r="K74" s="109" t="str">
        <f t="shared" si="13"/>
        <v xml:space="preserve">0 </v>
      </c>
      <c r="L74" s="46"/>
    </row>
    <row r="75" spans="1:29" s="8" customFormat="1" ht="26.25" customHeight="1">
      <c r="A75" s="97" t="s">
        <v>27</v>
      </c>
      <c r="B75" s="98">
        <v>1702</v>
      </c>
      <c r="C75" s="98">
        <v>4382</v>
      </c>
      <c r="D75" s="109">
        <f t="shared" si="11"/>
        <v>257.46180963572266</v>
      </c>
      <c r="E75" s="98">
        <v>0</v>
      </c>
      <c r="F75" s="99">
        <v>0</v>
      </c>
      <c r="G75" s="109" t="str">
        <f t="shared" si="12"/>
        <v xml:space="preserve">0 </v>
      </c>
      <c r="H75" s="99">
        <f>B75+E75</f>
        <v>1702</v>
      </c>
      <c r="I75" s="99"/>
      <c r="J75" s="99">
        <f>C75+F75</f>
        <v>4382</v>
      </c>
      <c r="K75" s="109">
        <f t="shared" si="13"/>
        <v>257.46180963572266</v>
      </c>
      <c r="L75" s="46"/>
    </row>
    <row r="76" spans="1:29" s="8" customFormat="1" ht="24.75" customHeight="1">
      <c r="A76" s="97" t="s">
        <v>45</v>
      </c>
      <c r="B76" s="98">
        <v>1259</v>
      </c>
      <c r="C76" s="98">
        <v>95725</v>
      </c>
      <c r="D76" s="109">
        <f t="shared" si="11"/>
        <v>7603.2565528196983</v>
      </c>
      <c r="E76" s="98">
        <v>2397</v>
      </c>
      <c r="F76" s="99">
        <v>5292</v>
      </c>
      <c r="G76" s="109">
        <f t="shared" si="12"/>
        <v>220.77596996245305</v>
      </c>
      <c r="H76" s="99">
        <v>2397</v>
      </c>
      <c r="I76" s="99">
        <v>6797</v>
      </c>
      <c r="J76" s="99">
        <f>C76+F76-I76</f>
        <v>94220</v>
      </c>
      <c r="K76" s="109">
        <f t="shared" si="13"/>
        <v>3930.7467667918231</v>
      </c>
      <c r="L76" s="46"/>
    </row>
    <row r="77" spans="1:29" s="8" customFormat="1" ht="38.25" customHeight="1">
      <c r="A77" s="97" t="s">
        <v>34</v>
      </c>
      <c r="B77" s="98">
        <v>8947</v>
      </c>
      <c r="C77" s="98">
        <v>21311</v>
      </c>
      <c r="D77" s="109">
        <f t="shared" si="11"/>
        <v>238.19157259416562</v>
      </c>
      <c r="E77" s="98">
        <v>2457</v>
      </c>
      <c r="F77" s="99">
        <v>5626</v>
      </c>
      <c r="G77" s="109">
        <f t="shared" si="12"/>
        <v>228.97842897842901</v>
      </c>
      <c r="H77" s="99">
        <v>11404</v>
      </c>
      <c r="I77" s="99"/>
      <c r="J77" s="99">
        <f>C77+F77</f>
        <v>26937</v>
      </c>
      <c r="K77" s="109">
        <f t="shared" si="13"/>
        <v>236.20659417748158</v>
      </c>
      <c r="L77" s="46"/>
    </row>
    <row r="78" spans="1:29" s="8" customFormat="1" ht="36.75" customHeight="1">
      <c r="A78" s="127" t="s">
        <v>105</v>
      </c>
      <c r="B78" s="128">
        <f>B79+B80+B82+B83+B81</f>
        <v>3102</v>
      </c>
      <c r="C78" s="128">
        <f>C79+C80+C82+C83+C81</f>
        <v>40280</v>
      </c>
      <c r="D78" s="109">
        <f t="shared" si="11"/>
        <v>1298.5170857511284</v>
      </c>
      <c r="E78" s="128">
        <f>E79+E80+E82+E83+E81</f>
        <v>2536</v>
      </c>
      <c r="F78" s="128">
        <f>F79+F80+F82+F83</f>
        <v>31613</v>
      </c>
      <c r="G78" s="109">
        <f t="shared" si="12"/>
        <v>1246.5694006309147</v>
      </c>
      <c r="H78" s="128">
        <f>H79+H80+H82+H83+H81</f>
        <v>4414</v>
      </c>
      <c r="I78" s="128">
        <f>I79+I80+I82+I83+I81</f>
        <v>29708</v>
      </c>
      <c r="J78" s="128">
        <f>J79+J80+J82+J83+J81</f>
        <v>42185</v>
      </c>
      <c r="K78" s="109">
        <f t="shared" si="13"/>
        <v>955.70910738559132</v>
      </c>
      <c r="L78" s="46"/>
    </row>
    <row r="79" spans="1:29" s="8" customFormat="1" ht="30" customHeight="1">
      <c r="A79" s="97" t="s">
        <v>80</v>
      </c>
      <c r="B79" s="98">
        <v>55</v>
      </c>
      <c r="C79" s="98">
        <v>115</v>
      </c>
      <c r="D79" s="109">
        <f t="shared" si="11"/>
        <v>209.09090909090909</v>
      </c>
      <c r="E79" s="98">
        <v>0</v>
      </c>
      <c r="F79" s="99">
        <v>0</v>
      </c>
      <c r="G79" s="109" t="str">
        <f t="shared" si="12"/>
        <v xml:space="preserve">0 </v>
      </c>
      <c r="H79" s="99">
        <f>B79+E79</f>
        <v>55</v>
      </c>
      <c r="I79" s="99"/>
      <c r="J79" s="100">
        <f>C79+F79</f>
        <v>115</v>
      </c>
      <c r="K79" s="109">
        <f t="shared" si="13"/>
        <v>209.09090909090909</v>
      </c>
      <c r="L79" s="46"/>
      <c r="N79" s="101"/>
      <c r="U79" s="101"/>
      <c r="V79" s="101"/>
      <c r="W79" s="102"/>
      <c r="X79" s="101"/>
      <c r="Y79" s="101"/>
      <c r="Z79" s="102"/>
      <c r="AA79" s="101"/>
      <c r="AB79" s="101"/>
      <c r="AC79" s="101"/>
    </row>
    <row r="80" spans="1:29" s="8" customFormat="1" ht="29.25" hidden="1" customHeight="1">
      <c r="A80" s="97" t="s">
        <v>30</v>
      </c>
      <c r="B80" s="98"/>
      <c r="C80" s="98"/>
      <c r="D80" s="109" t="str">
        <f t="shared" si="11"/>
        <v xml:space="preserve">0 </v>
      </c>
      <c r="E80" s="98">
        <v>0</v>
      </c>
      <c r="F80" s="99">
        <v>0</v>
      </c>
      <c r="G80" s="109" t="str">
        <f t="shared" si="12"/>
        <v xml:space="preserve">0 </v>
      </c>
      <c r="H80" s="99">
        <f>B80+E80</f>
        <v>0</v>
      </c>
      <c r="I80" s="99"/>
      <c r="J80" s="100">
        <f>C80+F80</f>
        <v>0</v>
      </c>
      <c r="K80" s="109" t="str">
        <f t="shared" si="13"/>
        <v xml:space="preserve">0 </v>
      </c>
      <c r="L80" s="46"/>
    </row>
    <row r="81" spans="1:12" s="8" customFormat="1" ht="29.25" customHeight="1">
      <c r="A81" s="97" t="s">
        <v>30</v>
      </c>
      <c r="B81" s="98">
        <v>0</v>
      </c>
      <c r="C81" s="98">
        <v>75</v>
      </c>
      <c r="D81" s="109" t="str">
        <f t="shared" si="11"/>
        <v xml:space="preserve">0 </v>
      </c>
      <c r="E81" s="98">
        <v>0</v>
      </c>
      <c r="F81" s="99">
        <v>0</v>
      </c>
      <c r="G81" s="109" t="str">
        <f t="shared" si="12"/>
        <v xml:space="preserve">0 </v>
      </c>
      <c r="H81" s="99">
        <f>B81+E81</f>
        <v>0</v>
      </c>
      <c r="I81" s="99"/>
      <c r="J81" s="100">
        <f>C81+F81</f>
        <v>75</v>
      </c>
      <c r="K81" s="109" t="str">
        <f t="shared" si="13"/>
        <v xml:space="preserve">0 </v>
      </c>
      <c r="L81" s="46"/>
    </row>
    <row r="82" spans="1:12" s="8" customFormat="1" ht="27" customHeight="1">
      <c r="A82" s="97" t="s">
        <v>71</v>
      </c>
      <c r="B82" s="98">
        <v>3047</v>
      </c>
      <c r="C82" s="98">
        <v>40090</v>
      </c>
      <c r="D82" s="109">
        <f t="shared" si="11"/>
        <v>1315.7203807023302</v>
      </c>
      <c r="E82" s="98">
        <v>2536</v>
      </c>
      <c r="F82" s="99">
        <v>31613</v>
      </c>
      <c r="G82" s="109">
        <f t="shared" si="12"/>
        <v>1246.5694006309147</v>
      </c>
      <c r="H82" s="99">
        <v>4359</v>
      </c>
      <c r="I82" s="99">
        <v>29708</v>
      </c>
      <c r="J82" s="100">
        <f>C82+F82-I82</f>
        <v>41995</v>
      </c>
      <c r="K82" s="109">
        <f t="shared" si="13"/>
        <v>963.4090387703601</v>
      </c>
      <c r="L82" s="46"/>
    </row>
    <row r="83" spans="1:12" s="8" customFormat="1" ht="30" hidden="1" customHeight="1">
      <c r="A83" s="97" t="s">
        <v>72</v>
      </c>
      <c r="B83" s="98">
        <v>0</v>
      </c>
      <c r="C83" s="98">
        <v>0</v>
      </c>
      <c r="D83" s="109" t="str">
        <f t="shared" si="11"/>
        <v xml:space="preserve">0 </v>
      </c>
      <c r="E83" s="98">
        <v>0</v>
      </c>
      <c r="F83" s="99">
        <v>0</v>
      </c>
      <c r="G83" s="109" t="str">
        <f t="shared" si="12"/>
        <v xml:space="preserve">0 </v>
      </c>
      <c r="H83" s="99">
        <f>B83+E83</f>
        <v>0</v>
      </c>
      <c r="I83" s="99"/>
      <c r="J83" s="99">
        <f>C83+F83</f>
        <v>0</v>
      </c>
      <c r="K83" s="109" t="str">
        <f t="shared" si="13"/>
        <v xml:space="preserve">0 </v>
      </c>
      <c r="L83" s="46"/>
    </row>
    <row r="84" spans="1:12" s="8" customFormat="1" ht="36" hidden="1" customHeight="1">
      <c r="A84" s="127" t="s">
        <v>106</v>
      </c>
      <c r="B84" s="128">
        <f>B86+B85</f>
        <v>0</v>
      </c>
      <c r="C84" s="128">
        <f>C86</f>
        <v>0</v>
      </c>
      <c r="D84" s="109" t="str">
        <f t="shared" si="11"/>
        <v xml:space="preserve">0 </v>
      </c>
      <c r="E84" s="128">
        <f>E86</f>
        <v>0</v>
      </c>
      <c r="F84" s="128">
        <f>F86</f>
        <v>0</v>
      </c>
      <c r="G84" s="109" t="str">
        <f t="shared" si="12"/>
        <v xml:space="preserve">0 </v>
      </c>
      <c r="H84" s="128">
        <f>H86+H85</f>
        <v>0</v>
      </c>
      <c r="I84" s="128">
        <f>I86</f>
        <v>0</v>
      </c>
      <c r="J84" s="128">
        <f>J86</f>
        <v>0</v>
      </c>
      <c r="K84" s="109" t="str">
        <f t="shared" si="13"/>
        <v xml:space="preserve">0 </v>
      </c>
      <c r="L84" s="46"/>
    </row>
    <row r="85" spans="1:12" s="8" customFormat="1" ht="54" hidden="1" customHeight="1">
      <c r="A85" s="97" t="s">
        <v>93</v>
      </c>
      <c r="B85" s="129"/>
      <c r="C85" s="128">
        <v>0</v>
      </c>
      <c r="D85" s="109">
        <v>0</v>
      </c>
      <c r="E85" s="128">
        <v>0</v>
      </c>
      <c r="F85" s="128">
        <v>0</v>
      </c>
      <c r="G85" s="109">
        <v>0</v>
      </c>
      <c r="H85" s="128"/>
      <c r="I85" s="128"/>
      <c r="J85" s="128">
        <v>0</v>
      </c>
      <c r="K85" s="109"/>
      <c r="L85" s="46"/>
    </row>
    <row r="86" spans="1:12" s="8" customFormat="1" ht="33" hidden="1" customHeight="1">
      <c r="A86" s="97" t="s">
        <v>112</v>
      </c>
      <c r="B86" s="98"/>
      <c r="C86" s="98">
        <v>0</v>
      </c>
      <c r="D86" s="109" t="str">
        <f t="shared" ref="D86:D133" si="14">IF(B86=0,  "0 ", C86/B86*100)</f>
        <v xml:space="preserve">0 </v>
      </c>
      <c r="E86" s="98">
        <v>0</v>
      </c>
      <c r="F86" s="99">
        <v>0</v>
      </c>
      <c r="G86" s="109" t="str">
        <f t="shared" ref="G86:G126" si="15">IF(E86=0,  "0 ", F86/E86*100)</f>
        <v xml:space="preserve">0 </v>
      </c>
      <c r="H86" s="99">
        <f>B86+E86</f>
        <v>0</v>
      </c>
      <c r="I86" s="99"/>
      <c r="J86" s="100">
        <f>C86+F86</f>
        <v>0</v>
      </c>
      <c r="K86" s="109" t="str">
        <f t="shared" ref="K86:K121" si="16">IF(H86=0,  "0 ", J86/H86*100)</f>
        <v xml:space="preserve">0 </v>
      </c>
      <c r="L86" s="46"/>
    </row>
    <row r="87" spans="1:12" s="8" customFormat="1" ht="33" customHeight="1">
      <c r="A87" s="132" t="s">
        <v>106</v>
      </c>
      <c r="B87" s="130">
        <f>B88</f>
        <v>0</v>
      </c>
      <c r="C87" s="130">
        <f>C88</f>
        <v>0</v>
      </c>
      <c r="D87" s="109" t="str">
        <f t="shared" si="14"/>
        <v xml:space="preserve">0 </v>
      </c>
      <c r="E87" s="130"/>
      <c r="F87" s="135"/>
      <c r="G87" s="109" t="str">
        <f t="shared" si="15"/>
        <v xml:space="preserve">0 </v>
      </c>
      <c r="H87" s="135">
        <v>0</v>
      </c>
      <c r="I87" s="135"/>
      <c r="J87" s="120"/>
      <c r="K87" s="109" t="str">
        <f t="shared" si="16"/>
        <v xml:space="preserve">0 </v>
      </c>
      <c r="L87" s="46"/>
    </row>
    <row r="88" spans="1:12" s="8" customFormat="1" ht="33" customHeight="1">
      <c r="A88" s="97" t="s">
        <v>112</v>
      </c>
      <c r="B88" s="98">
        <v>0</v>
      </c>
      <c r="C88" s="98">
        <v>0</v>
      </c>
      <c r="D88" s="109"/>
      <c r="E88" s="98">
        <v>0</v>
      </c>
      <c r="F88" s="99">
        <v>0</v>
      </c>
      <c r="G88" s="109"/>
      <c r="H88" s="99">
        <v>0</v>
      </c>
      <c r="I88" s="99"/>
      <c r="J88" s="100"/>
      <c r="K88" s="109"/>
      <c r="L88" s="46"/>
    </row>
    <row r="89" spans="1:12" s="8" customFormat="1" ht="24.75" customHeight="1">
      <c r="A89" s="127" t="s">
        <v>49</v>
      </c>
      <c r="B89" s="130">
        <f>B90+B91+B94+B96+B97+B93</f>
        <v>81672</v>
      </c>
      <c r="C89" s="130">
        <f>C90+C91+C94+C96+C97+C93</f>
        <v>264663</v>
      </c>
      <c r="D89" s="109">
        <f t="shared" si="14"/>
        <v>324.0559800176315</v>
      </c>
      <c r="E89" s="128">
        <f>E90+E91+E94+E96+E97</f>
        <v>17</v>
      </c>
      <c r="F89" s="128">
        <f>F90+F91+F94+F96+F97</f>
        <v>20</v>
      </c>
      <c r="G89" s="109">
        <f t="shared" si="15"/>
        <v>117.64705882352942</v>
      </c>
      <c r="H89" s="128">
        <f>H90+H91+H94+H96+H97+H93</f>
        <v>81689</v>
      </c>
      <c r="I89" s="128">
        <f>I90+I91+I94+I96+I97+I93</f>
        <v>0</v>
      </c>
      <c r="J89" s="128">
        <f>J90+J91+J94+J96+J97+J93</f>
        <v>264683</v>
      </c>
      <c r="K89" s="109">
        <f t="shared" si="16"/>
        <v>324.01302500948719</v>
      </c>
      <c r="L89" s="46"/>
    </row>
    <row r="90" spans="1:12" s="8" customFormat="1" ht="24.75" customHeight="1">
      <c r="A90" s="97" t="s">
        <v>9</v>
      </c>
      <c r="B90" s="98">
        <v>22120</v>
      </c>
      <c r="C90" s="98">
        <v>75059</v>
      </c>
      <c r="D90" s="109">
        <f t="shared" si="14"/>
        <v>339.32640144665459</v>
      </c>
      <c r="E90" s="98">
        <v>0</v>
      </c>
      <c r="F90" s="99">
        <v>0</v>
      </c>
      <c r="G90" s="109" t="str">
        <f t="shared" si="15"/>
        <v xml:space="preserve">0 </v>
      </c>
      <c r="H90" s="99">
        <v>22120</v>
      </c>
      <c r="I90" s="99"/>
      <c r="J90" s="100">
        <f>C90+F90</f>
        <v>75059</v>
      </c>
      <c r="K90" s="109">
        <f t="shared" si="16"/>
        <v>339.32640144665459</v>
      </c>
      <c r="L90" s="46"/>
    </row>
    <row r="91" spans="1:12" s="8" customFormat="1" ht="25.5" customHeight="1">
      <c r="A91" s="97" t="s">
        <v>10</v>
      </c>
      <c r="B91" s="98">
        <v>48614</v>
      </c>
      <c r="C91" s="98">
        <v>167207</v>
      </c>
      <c r="D91" s="109">
        <f t="shared" si="14"/>
        <v>343.94824536141851</v>
      </c>
      <c r="E91" s="98">
        <v>0</v>
      </c>
      <c r="F91" s="99">
        <v>0</v>
      </c>
      <c r="G91" s="109" t="str">
        <f t="shared" si="15"/>
        <v xml:space="preserve">0 </v>
      </c>
      <c r="H91" s="99">
        <f>B91+E91</f>
        <v>48614</v>
      </c>
      <c r="I91" s="99"/>
      <c r="J91" s="100">
        <f>C91+F91</f>
        <v>167207</v>
      </c>
      <c r="K91" s="109">
        <f t="shared" si="16"/>
        <v>343.94824536141851</v>
      </c>
      <c r="L91" s="46"/>
    </row>
    <row r="92" spans="1:12" s="8" customFormat="1" ht="0.75" customHeight="1">
      <c r="A92" s="97" t="s">
        <v>21</v>
      </c>
      <c r="B92" s="98">
        <v>0</v>
      </c>
      <c r="C92" s="98"/>
      <c r="D92" s="109" t="str">
        <f t="shared" si="14"/>
        <v xml:space="preserve">0 </v>
      </c>
      <c r="E92" s="98"/>
      <c r="F92" s="99"/>
      <c r="G92" s="109" t="str">
        <f t="shared" si="15"/>
        <v xml:space="preserve">0 </v>
      </c>
      <c r="H92" s="99">
        <f>B92+E92</f>
        <v>0</v>
      </c>
      <c r="I92" s="99"/>
      <c r="J92" s="100">
        <f>C92+F92</f>
        <v>0</v>
      </c>
      <c r="K92" s="109" t="str">
        <f t="shared" si="16"/>
        <v xml:space="preserve">0 </v>
      </c>
      <c r="L92" s="46"/>
    </row>
    <row r="93" spans="1:12" s="8" customFormat="1" ht="41.25" customHeight="1">
      <c r="A93" s="97" t="s">
        <v>113</v>
      </c>
      <c r="B93" s="98">
        <v>5885</v>
      </c>
      <c r="C93" s="98">
        <v>11436</v>
      </c>
      <c r="D93" s="109">
        <f t="shared" si="14"/>
        <v>194.32455395072216</v>
      </c>
      <c r="E93" s="98">
        <v>0</v>
      </c>
      <c r="F93" s="99">
        <v>0</v>
      </c>
      <c r="G93" s="109" t="str">
        <f t="shared" si="15"/>
        <v xml:space="preserve">0 </v>
      </c>
      <c r="H93" s="99">
        <f>B93+E93</f>
        <v>5885</v>
      </c>
      <c r="I93" s="99"/>
      <c r="J93" s="100">
        <f>C93+F93</f>
        <v>11436</v>
      </c>
      <c r="K93" s="109">
        <f t="shared" si="16"/>
        <v>194.32455395072216</v>
      </c>
      <c r="L93" s="46"/>
    </row>
    <row r="94" spans="1:12" s="8" customFormat="1" ht="54.75" customHeight="1">
      <c r="A94" s="97" t="s">
        <v>96</v>
      </c>
      <c r="B94" s="98">
        <v>14</v>
      </c>
      <c r="C94" s="98">
        <v>107</v>
      </c>
      <c r="D94" s="109">
        <f t="shared" si="14"/>
        <v>764.28571428571433</v>
      </c>
      <c r="E94" s="98">
        <v>5</v>
      </c>
      <c r="F94" s="99">
        <v>4</v>
      </c>
      <c r="G94" s="109">
        <f t="shared" si="15"/>
        <v>80</v>
      </c>
      <c r="H94" s="99">
        <f t="shared" ref="H94:H99" si="17">B94+E94</f>
        <v>19</v>
      </c>
      <c r="I94" s="99"/>
      <c r="J94" s="100">
        <f>C94+F94-I94</f>
        <v>111</v>
      </c>
      <c r="K94" s="109">
        <f t="shared" si="16"/>
        <v>584.21052631578948</v>
      </c>
      <c r="L94" s="46"/>
    </row>
    <row r="95" spans="1:12" s="8" customFormat="1" ht="0.75" hidden="1" customHeight="1">
      <c r="A95" s="97" t="s">
        <v>39</v>
      </c>
      <c r="B95" s="98">
        <v>0</v>
      </c>
      <c r="C95" s="98"/>
      <c r="D95" s="109" t="str">
        <f t="shared" si="14"/>
        <v xml:space="preserve">0 </v>
      </c>
      <c r="E95" s="98"/>
      <c r="F95" s="99"/>
      <c r="G95" s="109" t="str">
        <f t="shared" si="15"/>
        <v xml:space="preserve">0 </v>
      </c>
      <c r="H95" s="99">
        <f t="shared" si="17"/>
        <v>0</v>
      </c>
      <c r="I95" s="99"/>
      <c r="J95" s="100">
        <f>C95+F95</f>
        <v>0</v>
      </c>
      <c r="K95" s="109" t="str">
        <f t="shared" si="16"/>
        <v xml:space="preserve">0 </v>
      </c>
      <c r="L95" s="46"/>
    </row>
    <row r="96" spans="1:12" s="8" customFormat="1" ht="38.25" customHeight="1">
      <c r="A96" s="97" t="s">
        <v>20</v>
      </c>
      <c r="B96" s="98">
        <v>68</v>
      </c>
      <c r="C96" s="98">
        <v>172</v>
      </c>
      <c r="D96" s="109">
        <f t="shared" si="14"/>
        <v>252.94117647058823</v>
      </c>
      <c r="E96" s="98">
        <v>12</v>
      </c>
      <c r="F96" s="99">
        <v>16</v>
      </c>
      <c r="G96" s="109">
        <f t="shared" si="15"/>
        <v>133.33333333333331</v>
      </c>
      <c r="H96" s="99">
        <f t="shared" si="17"/>
        <v>80</v>
      </c>
      <c r="I96" s="99"/>
      <c r="J96" s="100">
        <f>C96+F96-I96</f>
        <v>188</v>
      </c>
      <c r="K96" s="109">
        <f t="shared" si="16"/>
        <v>235</v>
      </c>
      <c r="L96" s="46"/>
    </row>
    <row r="97" spans="1:12" s="8" customFormat="1" ht="37.5" customHeight="1">
      <c r="A97" s="97" t="s">
        <v>29</v>
      </c>
      <c r="B97" s="98">
        <v>4971</v>
      </c>
      <c r="C97" s="98">
        <v>10682</v>
      </c>
      <c r="D97" s="109">
        <f t="shared" si="14"/>
        <v>214.88634077650372</v>
      </c>
      <c r="E97" s="98">
        <v>0</v>
      </c>
      <c r="F97" s="99">
        <v>0</v>
      </c>
      <c r="G97" s="109" t="str">
        <f t="shared" si="15"/>
        <v xml:space="preserve">0 </v>
      </c>
      <c r="H97" s="99">
        <f t="shared" si="17"/>
        <v>4971</v>
      </c>
      <c r="I97" s="99"/>
      <c r="J97" s="100">
        <f>C97+F97</f>
        <v>10682</v>
      </c>
      <c r="K97" s="109">
        <f t="shared" si="16"/>
        <v>214.88634077650372</v>
      </c>
      <c r="L97" s="46"/>
    </row>
    <row r="98" spans="1:12" s="8" customFormat="1" ht="33.75" customHeight="1">
      <c r="A98" s="127" t="s">
        <v>97</v>
      </c>
      <c r="B98" s="128">
        <f>B99+B100+B101</f>
        <v>21052</v>
      </c>
      <c r="C98" s="128">
        <f>C99+C100+C101</f>
        <v>43631</v>
      </c>
      <c r="D98" s="109">
        <f t="shared" si="14"/>
        <v>207.25346760402812</v>
      </c>
      <c r="E98" s="128">
        <f>E99+E100+E101</f>
        <v>2</v>
      </c>
      <c r="F98" s="128">
        <f>F99+F100+F101</f>
        <v>0</v>
      </c>
      <c r="G98" s="109">
        <f t="shared" si="15"/>
        <v>0</v>
      </c>
      <c r="H98" s="128">
        <f>H99+H100+H101</f>
        <v>21054</v>
      </c>
      <c r="I98" s="128">
        <f>I99+I100+I101</f>
        <v>0</v>
      </c>
      <c r="J98" s="128">
        <f>J99+J100+J101</f>
        <v>43631</v>
      </c>
      <c r="K98" s="109">
        <f t="shared" si="16"/>
        <v>207.23377980431272</v>
      </c>
      <c r="L98" s="46"/>
    </row>
    <row r="99" spans="1:12" s="8" customFormat="1" ht="24.75" customHeight="1">
      <c r="A99" s="97" t="s">
        <v>11</v>
      </c>
      <c r="B99" s="98">
        <v>16324</v>
      </c>
      <c r="C99" s="98">
        <v>33716</v>
      </c>
      <c r="D99" s="109">
        <f t="shared" si="14"/>
        <v>206.54251408968389</v>
      </c>
      <c r="E99" s="98">
        <v>2</v>
      </c>
      <c r="F99" s="99">
        <v>0</v>
      </c>
      <c r="G99" s="109">
        <f t="shared" si="15"/>
        <v>0</v>
      </c>
      <c r="H99" s="99">
        <f t="shared" si="17"/>
        <v>16326</v>
      </c>
      <c r="I99" s="99"/>
      <c r="J99" s="100">
        <f>C99+F99-I99</f>
        <v>33716</v>
      </c>
      <c r="K99" s="109">
        <f t="shared" si="16"/>
        <v>206.51721180938384</v>
      </c>
      <c r="L99" s="46"/>
    </row>
    <row r="100" spans="1:12" s="8" customFormat="1" ht="21.75" hidden="1" customHeight="1">
      <c r="A100" s="97" t="s">
        <v>12</v>
      </c>
      <c r="B100" s="98"/>
      <c r="C100" s="98">
        <v>0</v>
      </c>
      <c r="D100" s="109" t="str">
        <f t="shared" si="14"/>
        <v xml:space="preserve">0 </v>
      </c>
      <c r="E100" s="98">
        <v>0</v>
      </c>
      <c r="F100" s="99">
        <v>0</v>
      </c>
      <c r="G100" s="109" t="str">
        <f t="shared" si="15"/>
        <v xml:space="preserve">0 </v>
      </c>
      <c r="H100" s="99">
        <f>B100+E100</f>
        <v>0</v>
      </c>
      <c r="I100" s="99"/>
      <c r="J100" s="100">
        <f>C100+F100</f>
        <v>0</v>
      </c>
      <c r="K100" s="109" t="str">
        <f t="shared" si="16"/>
        <v xml:space="preserve">0 </v>
      </c>
      <c r="L100" s="46"/>
    </row>
    <row r="101" spans="1:12" s="8" customFormat="1" ht="46.5" customHeight="1">
      <c r="A101" s="97" t="s">
        <v>73</v>
      </c>
      <c r="B101" s="98">
        <v>4728</v>
      </c>
      <c r="C101" s="98">
        <v>9915</v>
      </c>
      <c r="D101" s="109">
        <f t="shared" si="14"/>
        <v>209.70812182741119</v>
      </c>
      <c r="E101" s="98">
        <v>0</v>
      </c>
      <c r="F101" s="99">
        <v>0</v>
      </c>
      <c r="G101" s="109" t="str">
        <f t="shared" si="15"/>
        <v xml:space="preserve">0 </v>
      </c>
      <c r="H101" s="99">
        <f>B101+E101</f>
        <v>4728</v>
      </c>
      <c r="I101" s="99"/>
      <c r="J101" s="100">
        <f>C101+F101</f>
        <v>9915</v>
      </c>
      <c r="K101" s="109">
        <f t="shared" si="16"/>
        <v>209.70812182741119</v>
      </c>
      <c r="L101" s="46"/>
    </row>
    <row r="102" spans="1:12" s="8" customFormat="1" ht="27" customHeight="1">
      <c r="A102" s="127" t="s">
        <v>84</v>
      </c>
      <c r="B102" s="128">
        <f>B103+B104+B105+B106</f>
        <v>0</v>
      </c>
      <c r="C102" s="128">
        <f>C103+C104+C105+C106</f>
        <v>0</v>
      </c>
      <c r="D102" s="109" t="str">
        <f t="shared" si="14"/>
        <v xml:space="preserve">0 </v>
      </c>
      <c r="E102" s="128">
        <f>E103+E104+E105+E106</f>
        <v>0</v>
      </c>
      <c r="F102" s="128">
        <f>F103+F104+F105+F106</f>
        <v>0</v>
      </c>
      <c r="G102" s="109" t="str">
        <f t="shared" si="15"/>
        <v xml:space="preserve">0 </v>
      </c>
      <c r="H102" s="128">
        <f>H103+H104+H105+H106</f>
        <v>0</v>
      </c>
      <c r="I102" s="128"/>
      <c r="J102" s="128">
        <f>J103+J104+J105+J106</f>
        <v>0</v>
      </c>
      <c r="K102" s="109" t="str">
        <f t="shared" si="16"/>
        <v xml:space="preserve">0 </v>
      </c>
      <c r="L102" s="46"/>
    </row>
    <row r="103" spans="1:12" s="8" customFormat="1" ht="29.25" hidden="1" customHeight="1">
      <c r="A103" s="97" t="s">
        <v>7</v>
      </c>
      <c r="B103" s="98"/>
      <c r="C103" s="98">
        <v>0</v>
      </c>
      <c r="D103" s="109" t="str">
        <f t="shared" si="14"/>
        <v xml:space="preserve">0 </v>
      </c>
      <c r="E103" s="98">
        <v>0</v>
      </c>
      <c r="F103" s="99">
        <v>0</v>
      </c>
      <c r="G103" s="109" t="str">
        <f t="shared" si="15"/>
        <v xml:space="preserve">0 </v>
      </c>
      <c r="H103" s="99">
        <f>B103+E103</f>
        <v>0</v>
      </c>
      <c r="I103" s="99"/>
      <c r="J103" s="99">
        <f>C103+F103</f>
        <v>0</v>
      </c>
      <c r="K103" s="109" t="str">
        <f t="shared" si="16"/>
        <v xml:space="preserve">0 </v>
      </c>
      <c r="L103" s="46"/>
    </row>
    <row r="104" spans="1:12" s="8" customFormat="1" ht="26.25" hidden="1" customHeight="1">
      <c r="A104" s="97" t="s">
        <v>25</v>
      </c>
      <c r="B104" s="98">
        <v>0</v>
      </c>
      <c r="C104" s="98">
        <v>0</v>
      </c>
      <c r="D104" s="109" t="str">
        <f t="shared" si="14"/>
        <v xml:space="preserve">0 </v>
      </c>
      <c r="E104" s="98">
        <v>0</v>
      </c>
      <c r="F104" s="99">
        <v>0</v>
      </c>
      <c r="G104" s="109" t="str">
        <f t="shared" si="15"/>
        <v xml:space="preserve">0 </v>
      </c>
      <c r="H104" s="99">
        <f>B104+E104</f>
        <v>0</v>
      </c>
      <c r="I104" s="99"/>
      <c r="J104" s="99">
        <f>C104+F104</f>
        <v>0</v>
      </c>
      <c r="K104" s="109" t="str">
        <f t="shared" si="16"/>
        <v xml:space="preserve">0 </v>
      </c>
      <c r="L104" s="46"/>
    </row>
    <row r="105" spans="1:12" s="8" customFormat="1" ht="37.5" hidden="1" customHeight="1">
      <c r="A105" s="97" t="s">
        <v>44</v>
      </c>
      <c r="B105" s="98"/>
      <c r="C105" s="98">
        <v>0</v>
      </c>
      <c r="D105" s="109" t="str">
        <f t="shared" si="14"/>
        <v xml:space="preserve">0 </v>
      </c>
      <c r="E105" s="98">
        <v>0</v>
      </c>
      <c r="F105" s="99">
        <v>0</v>
      </c>
      <c r="G105" s="109" t="str">
        <f t="shared" si="15"/>
        <v xml:space="preserve">0 </v>
      </c>
      <c r="H105" s="99">
        <f>B105+E105</f>
        <v>0</v>
      </c>
      <c r="I105" s="99"/>
      <c r="J105" s="99">
        <f>C105+F105</f>
        <v>0</v>
      </c>
      <c r="K105" s="109" t="str">
        <f t="shared" si="16"/>
        <v xml:space="preserve">0 </v>
      </c>
      <c r="L105" s="46"/>
    </row>
    <row r="106" spans="1:12" s="8" customFormat="1" ht="39.75" customHeight="1">
      <c r="A106" s="97" t="s">
        <v>81</v>
      </c>
      <c r="B106" s="98">
        <v>0</v>
      </c>
      <c r="C106" s="98">
        <v>0</v>
      </c>
      <c r="D106" s="109" t="str">
        <f t="shared" si="14"/>
        <v xml:space="preserve">0 </v>
      </c>
      <c r="E106" s="98">
        <v>0</v>
      </c>
      <c r="F106" s="99">
        <v>0</v>
      </c>
      <c r="G106" s="109" t="str">
        <f t="shared" si="15"/>
        <v xml:space="preserve">0 </v>
      </c>
      <c r="H106" s="99">
        <f>B106+E106</f>
        <v>0</v>
      </c>
      <c r="I106" s="99"/>
      <c r="J106" s="99">
        <v>0</v>
      </c>
      <c r="K106" s="109" t="str">
        <f t="shared" si="16"/>
        <v xml:space="preserve">0 </v>
      </c>
      <c r="L106" s="46"/>
    </row>
    <row r="107" spans="1:12" s="8" customFormat="1" ht="24.75" customHeight="1">
      <c r="A107" s="127" t="s">
        <v>50</v>
      </c>
      <c r="B107" s="128">
        <f>B108+B109+B110+B111+B112</f>
        <v>61978</v>
      </c>
      <c r="C107" s="128">
        <f>C108+C109+C110+C111+C112</f>
        <v>108984</v>
      </c>
      <c r="D107" s="109">
        <f t="shared" si="14"/>
        <v>175.84304107909259</v>
      </c>
      <c r="E107" s="128">
        <f>E108+E109+E110+E111+E112</f>
        <v>0</v>
      </c>
      <c r="F107" s="128">
        <v>0</v>
      </c>
      <c r="G107" s="109" t="str">
        <f t="shared" si="15"/>
        <v xml:space="preserve">0 </v>
      </c>
      <c r="H107" s="128">
        <f>H108+H109+H110+H111+H112</f>
        <v>61978</v>
      </c>
      <c r="I107" s="128">
        <f>I108+I109+I110+I111+I112</f>
        <v>0</v>
      </c>
      <c r="J107" s="128">
        <f>J108+J109+J110+J111+J112</f>
        <v>108984</v>
      </c>
      <c r="K107" s="109">
        <f t="shared" si="16"/>
        <v>175.84304107909259</v>
      </c>
      <c r="L107" s="46"/>
    </row>
    <row r="108" spans="1:12" s="8" customFormat="1" ht="21" customHeight="1">
      <c r="A108" s="97" t="s">
        <v>13</v>
      </c>
      <c r="B108" s="98">
        <v>3003</v>
      </c>
      <c r="C108" s="98">
        <v>5144</v>
      </c>
      <c r="D108" s="109">
        <f t="shared" si="14"/>
        <v>171.2953712953713</v>
      </c>
      <c r="E108" s="98">
        <v>0</v>
      </c>
      <c r="F108" s="99">
        <v>0</v>
      </c>
      <c r="G108" s="109" t="str">
        <f t="shared" si="15"/>
        <v xml:space="preserve">0 </v>
      </c>
      <c r="H108" s="99">
        <v>3003</v>
      </c>
      <c r="I108" s="99"/>
      <c r="J108" s="100">
        <f>C108+F108</f>
        <v>5144</v>
      </c>
      <c r="K108" s="109">
        <f t="shared" si="16"/>
        <v>171.2953712953713</v>
      </c>
      <c r="L108" s="46"/>
    </row>
    <row r="109" spans="1:12" s="8" customFormat="1" ht="36" customHeight="1">
      <c r="A109" s="97" t="s">
        <v>33</v>
      </c>
      <c r="B109" s="98">
        <v>14373</v>
      </c>
      <c r="C109" s="98">
        <v>25992</v>
      </c>
      <c r="D109" s="109">
        <f t="shared" si="14"/>
        <v>180.83907326236695</v>
      </c>
      <c r="E109" s="98">
        <v>0</v>
      </c>
      <c r="F109" s="99">
        <v>0</v>
      </c>
      <c r="G109" s="109" t="str">
        <f t="shared" si="15"/>
        <v xml:space="preserve">0 </v>
      </c>
      <c r="H109" s="99">
        <f>B109+E109</f>
        <v>14373</v>
      </c>
      <c r="I109" s="99"/>
      <c r="J109" s="100">
        <f>C109+F109</f>
        <v>25992</v>
      </c>
      <c r="K109" s="109">
        <f t="shared" si="16"/>
        <v>180.83907326236695</v>
      </c>
      <c r="L109" s="46"/>
    </row>
    <row r="110" spans="1:12" s="8" customFormat="1" ht="36" customHeight="1">
      <c r="A110" s="97" t="s">
        <v>31</v>
      </c>
      <c r="B110" s="98">
        <v>26620</v>
      </c>
      <c r="C110" s="98">
        <v>49567</v>
      </c>
      <c r="D110" s="109">
        <f t="shared" si="14"/>
        <v>186.20210368144251</v>
      </c>
      <c r="E110" s="98">
        <v>0</v>
      </c>
      <c r="F110" s="99">
        <v>0</v>
      </c>
      <c r="G110" s="109" t="str">
        <f t="shared" si="15"/>
        <v xml:space="preserve">0 </v>
      </c>
      <c r="H110" s="99">
        <f>B110+E110</f>
        <v>26620</v>
      </c>
      <c r="I110" s="99"/>
      <c r="J110" s="100">
        <f>C110+F110</f>
        <v>49567</v>
      </c>
      <c r="K110" s="109">
        <f t="shared" si="16"/>
        <v>186.20210368144251</v>
      </c>
      <c r="L110" s="46"/>
    </row>
    <row r="111" spans="1:12" s="8" customFormat="1" ht="21" customHeight="1">
      <c r="A111" s="97" t="s">
        <v>58</v>
      </c>
      <c r="B111" s="98">
        <v>15670</v>
      </c>
      <c r="C111" s="98">
        <v>23544</v>
      </c>
      <c r="D111" s="109">
        <f t="shared" si="14"/>
        <v>150.24888321633696</v>
      </c>
      <c r="E111" s="98">
        <v>0</v>
      </c>
      <c r="F111" s="99">
        <v>0</v>
      </c>
      <c r="G111" s="109" t="str">
        <f t="shared" si="15"/>
        <v xml:space="preserve">0 </v>
      </c>
      <c r="H111" s="99">
        <f>B111+E111</f>
        <v>15670</v>
      </c>
      <c r="I111" s="99"/>
      <c r="J111" s="100">
        <f>C111+F111</f>
        <v>23544</v>
      </c>
      <c r="K111" s="109">
        <f t="shared" si="16"/>
        <v>150.24888321633696</v>
      </c>
      <c r="L111" s="46"/>
    </row>
    <row r="112" spans="1:12" s="8" customFormat="1" ht="35.25" customHeight="1">
      <c r="A112" s="97" t="s">
        <v>32</v>
      </c>
      <c r="B112" s="98">
        <v>2312</v>
      </c>
      <c r="C112" s="131">
        <v>4737</v>
      </c>
      <c r="D112" s="109">
        <f t="shared" si="14"/>
        <v>204.88754325259518</v>
      </c>
      <c r="E112" s="98">
        <v>0</v>
      </c>
      <c r="F112" s="99">
        <v>0</v>
      </c>
      <c r="G112" s="109" t="str">
        <f t="shared" si="15"/>
        <v xml:space="preserve">0 </v>
      </c>
      <c r="H112" s="99">
        <f>B112+E112</f>
        <v>2312</v>
      </c>
      <c r="I112" s="99"/>
      <c r="J112" s="100">
        <f>C112+F112</f>
        <v>4737</v>
      </c>
      <c r="K112" s="109">
        <f t="shared" si="16"/>
        <v>204.88754325259518</v>
      </c>
      <c r="L112" s="46"/>
    </row>
    <row r="113" spans="1:14" s="8" customFormat="1" ht="34.5" customHeight="1">
      <c r="A113" s="132" t="s">
        <v>59</v>
      </c>
      <c r="B113" s="130">
        <f>B114+B115+B116+B121+B122</f>
        <v>5735</v>
      </c>
      <c r="C113" s="130">
        <f>C114+C115+C116+C121+C122</f>
        <v>13623</v>
      </c>
      <c r="D113" s="109">
        <f t="shared" si="14"/>
        <v>237.54141238012204</v>
      </c>
      <c r="E113" s="130">
        <f>E114+E115+E116+E121</f>
        <v>0</v>
      </c>
      <c r="F113" s="130">
        <f>F114+F115+F116+F121</f>
        <v>0</v>
      </c>
      <c r="G113" s="109" t="str">
        <f t="shared" si="15"/>
        <v xml:space="preserve">0 </v>
      </c>
      <c r="H113" s="133">
        <f>H114+H115+H116+H121+H122</f>
        <v>5735</v>
      </c>
      <c r="I113" s="133">
        <f>I114+I115+I116+I121+I122</f>
        <v>0</v>
      </c>
      <c r="J113" s="133">
        <f>J114+J115+J116+J121+J122</f>
        <v>13623</v>
      </c>
      <c r="K113" s="109">
        <f t="shared" si="16"/>
        <v>237.54141238012204</v>
      </c>
      <c r="L113" s="46"/>
      <c r="N113" s="21"/>
    </row>
    <row r="114" spans="1:14" s="8" customFormat="1" ht="22.5" customHeight="1">
      <c r="A114" s="97" t="s">
        <v>60</v>
      </c>
      <c r="B114" s="98">
        <v>3506</v>
      </c>
      <c r="C114" s="131">
        <v>7694</v>
      </c>
      <c r="D114" s="109">
        <f t="shared" si="14"/>
        <v>219.45236737022248</v>
      </c>
      <c r="E114" s="98">
        <v>0</v>
      </c>
      <c r="F114" s="99">
        <v>0</v>
      </c>
      <c r="G114" s="109" t="str">
        <f t="shared" si="15"/>
        <v xml:space="preserve">0 </v>
      </c>
      <c r="H114" s="99">
        <f>B114+E114</f>
        <v>3506</v>
      </c>
      <c r="I114" s="99"/>
      <c r="J114" s="100">
        <f>C114+F114</f>
        <v>7694</v>
      </c>
      <c r="K114" s="109">
        <f t="shared" si="16"/>
        <v>219.45236737022248</v>
      </c>
      <c r="L114" s="46"/>
    </row>
    <row r="115" spans="1:14" s="8" customFormat="1" ht="22.5" customHeight="1">
      <c r="A115" s="97" t="s">
        <v>61</v>
      </c>
      <c r="B115" s="98">
        <v>2174</v>
      </c>
      <c r="C115" s="131">
        <v>5775</v>
      </c>
      <c r="D115" s="109">
        <f t="shared" si="14"/>
        <v>265.63937442502299</v>
      </c>
      <c r="E115" s="98">
        <v>0</v>
      </c>
      <c r="F115" s="99">
        <v>0</v>
      </c>
      <c r="G115" s="109" t="str">
        <f t="shared" si="15"/>
        <v xml:space="preserve">0 </v>
      </c>
      <c r="H115" s="99">
        <f>B115+E115</f>
        <v>2174</v>
      </c>
      <c r="I115" s="99"/>
      <c r="J115" s="100">
        <f>C115+F115</f>
        <v>5775</v>
      </c>
      <c r="K115" s="109">
        <f t="shared" si="16"/>
        <v>265.63937442502299</v>
      </c>
      <c r="L115" s="46"/>
    </row>
    <row r="116" spans="1:14" s="8" customFormat="1" ht="54.75" hidden="1" customHeight="1">
      <c r="A116" s="97" t="s">
        <v>77</v>
      </c>
      <c r="B116" s="98">
        <v>0</v>
      </c>
      <c r="C116" s="131"/>
      <c r="D116" s="109" t="str">
        <f t="shared" si="14"/>
        <v xml:space="preserve">0 </v>
      </c>
      <c r="E116" s="98">
        <v>0</v>
      </c>
      <c r="F116" s="99">
        <v>0</v>
      </c>
      <c r="G116" s="109" t="str">
        <f t="shared" si="15"/>
        <v xml:space="preserve">0 </v>
      </c>
      <c r="H116" s="99">
        <f t="shared" ref="H116:H122" si="18">B116+E116</f>
        <v>0</v>
      </c>
      <c r="I116" s="99"/>
      <c r="J116" s="100">
        <f t="shared" ref="J116:J122" si="19">C116+F116</f>
        <v>0</v>
      </c>
      <c r="K116" s="109" t="str">
        <f t="shared" si="16"/>
        <v xml:space="preserve">0 </v>
      </c>
      <c r="L116" s="46"/>
    </row>
    <row r="117" spans="1:14" s="8" customFormat="1" ht="33" hidden="1" customHeight="1">
      <c r="A117" s="132" t="s">
        <v>65</v>
      </c>
      <c r="B117" s="130">
        <f>B118+B119</f>
        <v>0</v>
      </c>
      <c r="C117" s="133"/>
      <c r="D117" s="109" t="str">
        <f t="shared" si="14"/>
        <v xml:space="preserve">0 </v>
      </c>
      <c r="E117" s="130">
        <f>E118+E119</f>
        <v>0</v>
      </c>
      <c r="F117" s="133">
        <f>F118+F119</f>
        <v>0</v>
      </c>
      <c r="G117" s="109" t="str">
        <f t="shared" si="15"/>
        <v xml:space="preserve">0 </v>
      </c>
      <c r="H117" s="99">
        <f t="shared" si="18"/>
        <v>0</v>
      </c>
      <c r="I117" s="133"/>
      <c r="J117" s="100">
        <f t="shared" si="19"/>
        <v>0</v>
      </c>
      <c r="K117" s="109" t="str">
        <f t="shared" si="16"/>
        <v xml:space="preserve">0 </v>
      </c>
      <c r="L117" s="46"/>
    </row>
    <row r="118" spans="1:14" s="8" customFormat="1" ht="26.25" hidden="1" customHeight="1">
      <c r="A118" s="97" t="s">
        <v>66</v>
      </c>
      <c r="B118" s="98"/>
      <c r="C118" s="131"/>
      <c r="D118" s="109" t="str">
        <f t="shared" si="14"/>
        <v xml:space="preserve">0 </v>
      </c>
      <c r="E118" s="98">
        <v>0</v>
      </c>
      <c r="F118" s="99">
        <v>0</v>
      </c>
      <c r="G118" s="109" t="str">
        <f t="shared" si="15"/>
        <v xml:space="preserve">0 </v>
      </c>
      <c r="H118" s="99">
        <f t="shared" si="18"/>
        <v>0</v>
      </c>
      <c r="I118" s="99"/>
      <c r="J118" s="100">
        <f t="shared" si="19"/>
        <v>0</v>
      </c>
      <c r="K118" s="109" t="str">
        <f t="shared" si="16"/>
        <v xml:space="preserve">0 </v>
      </c>
      <c r="L118" s="46"/>
    </row>
    <row r="119" spans="1:14" s="8" customFormat="1" ht="27" hidden="1" customHeight="1">
      <c r="A119" s="97" t="s">
        <v>67</v>
      </c>
      <c r="B119" s="98">
        <v>0</v>
      </c>
      <c r="C119" s="131"/>
      <c r="D119" s="109" t="str">
        <f t="shared" si="14"/>
        <v xml:space="preserve">0 </v>
      </c>
      <c r="E119" s="98">
        <v>0</v>
      </c>
      <c r="F119" s="99">
        <v>0</v>
      </c>
      <c r="G119" s="109" t="str">
        <f t="shared" si="15"/>
        <v xml:space="preserve">0 </v>
      </c>
      <c r="H119" s="99">
        <f t="shared" si="18"/>
        <v>0</v>
      </c>
      <c r="I119" s="99"/>
      <c r="J119" s="100">
        <f t="shared" si="19"/>
        <v>0</v>
      </c>
      <c r="K119" s="109" t="str">
        <f t="shared" si="16"/>
        <v xml:space="preserve">0 </v>
      </c>
      <c r="L119" s="46"/>
    </row>
    <row r="120" spans="1:14" s="8" customFormat="1" ht="27" hidden="1" customHeight="1">
      <c r="A120" s="97" t="s">
        <v>68</v>
      </c>
      <c r="B120" s="98">
        <v>0</v>
      </c>
      <c r="C120" s="131"/>
      <c r="D120" s="109" t="str">
        <f t="shared" si="14"/>
        <v xml:space="preserve">0 </v>
      </c>
      <c r="E120" s="98">
        <v>0</v>
      </c>
      <c r="F120" s="99">
        <v>0</v>
      </c>
      <c r="G120" s="109" t="str">
        <f t="shared" si="15"/>
        <v xml:space="preserve">0 </v>
      </c>
      <c r="H120" s="99">
        <f t="shared" si="18"/>
        <v>0</v>
      </c>
      <c r="I120" s="99"/>
      <c r="J120" s="100">
        <f t="shared" si="19"/>
        <v>0</v>
      </c>
      <c r="K120" s="109" t="str">
        <f t="shared" si="16"/>
        <v xml:space="preserve">0 </v>
      </c>
      <c r="L120" s="46"/>
    </row>
    <row r="121" spans="1:14" s="8" customFormat="1" ht="30.75" hidden="1" customHeight="1">
      <c r="A121" s="97" t="s">
        <v>77</v>
      </c>
      <c r="B121" s="98"/>
      <c r="C121" s="131">
        <v>0</v>
      </c>
      <c r="D121" s="109" t="str">
        <f t="shared" si="14"/>
        <v xml:space="preserve">0 </v>
      </c>
      <c r="E121" s="98">
        <v>0</v>
      </c>
      <c r="F121" s="99">
        <v>0</v>
      </c>
      <c r="G121" s="109" t="str">
        <f t="shared" si="15"/>
        <v xml:space="preserve">0 </v>
      </c>
      <c r="H121" s="99">
        <f t="shared" si="18"/>
        <v>0</v>
      </c>
      <c r="I121" s="99"/>
      <c r="J121" s="100">
        <f t="shared" si="19"/>
        <v>0</v>
      </c>
      <c r="K121" s="109" t="str">
        <f t="shared" si="16"/>
        <v xml:space="preserve">0 </v>
      </c>
      <c r="L121" s="46"/>
    </row>
    <row r="122" spans="1:14" s="8" customFormat="1" ht="30.75" customHeight="1">
      <c r="A122" s="97" t="s">
        <v>119</v>
      </c>
      <c r="B122" s="98">
        <v>55</v>
      </c>
      <c r="C122" s="131">
        <v>154</v>
      </c>
      <c r="D122" s="109">
        <f t="shared" si="14"/>
        <v>280</v>
      </c>
      <c r="E122" s="98">
        <v>0</v>
      </c>
      <c r="F122" s="99">
        <v>0</v>
      </c>
      <c r="G122" s="109" t="str">
        <f t="shared" si="15"/>
        <v xml:space="preserve">0 </v>
      </c>
      <c r="H122" s="99">
        <f t="shared" si="18"/>
        <v>55</v>
      </c>
      <c r="I122" s="99"/>
      <c r="J122" s="100">
        <f t="shared" si="19"/>
        <v>154</v>
      </c>
      <c r="K122" s="109"/>
      <c r="L122" s="46"/>
    </row>
    <row r="123" spans="1:14" s="8" customFormat="1" ht="35.25" customHeight="1">
      <c r="A123" s="132" t="s">
        <v>65</v>
      </c>
      <c r="B123" s="128">
        <f>B124+B126</f>
        <v>255</v>
      </c>
      <c r="C123" s="128">
        <f>C124+C126</f>
        <v>422</v>
      </c>
      <c r="D123" s="109">
        <f t="shared" si="14"/>
        <v>165.49019607843135</v>
      </c>
      <c r="E123" s="128">
        <f>E125+E124</f>
        <v>0</v>
      </c>
      <c r="F123" s="128">
        <f>F125+F124+F126</f>
        <v>0</v>
      </c>
      <c r="G123" s="109" t="str">
        <f t="shared" si="15"/>
        <v xml:space="preserve">0 </v>
      </c>
      <c r="H123" s="128">
        <f>H124+H126</f>
        <v>255</v>
      </c>
      <c r="I123" s="128">
        <f>I125+I124+I126</f>
        <v>0</v>
      </c>
      <c r="J123" s="128">
        <f>J125+J124+J126</f>
        <v>422</v>
      </c>
      <c r="K123" s="109">
        <f t="shared" ref="K123:K133" si="20">IF(H123=0,  "0 ", J123/H123*100)</f>
        <v>165.49019607843135</v>
      </c>
      <c r="L123" s="46"/>
    </row>
    <row r="124" spans="1:14" s="8" customFormat="1" ht="34.5" customHeight="1">
      <c r="A124" s="97" t="s">
        <v>66</v>
      </c>
      <c r="B124" s="129">
        <v>0</v>
      </c>
      <c r="C124" s="129">
        <v>100</v>
      </c>
      <c r="D124" s="109" t="str">
        <f t="shared" si="14"/>
        <v xml:space="preserve">0 </v>
      </c>
      <c r="E124" s="129">
        <v>0</v>
      </c>
      <c r="F124" s="129">
        <v>0</v>
      </c>
      <c r="G124" s="109" t="str">
        <f t="shared" si="15"/>
        <v xml:space="preserve">0 </v>
      </c>
      <c r="H124" s="99">
        <f>B124+E124</f>
        <v>0</v>
      </c>
      <c r="I124" s="99"/>
      <c r="J124" s="100">
        <f>C124+F124</f>
        <v>100</v>
      </c>
      <c r="K124" s="109" t="str">
        <f t="shared" si="20"/>
        <v xml:space="preserve">0 </v>
      </c>
      <c r="L124" s="46"/>
    </row>
    <row r="125" spans="1:14" s="8" customFormat="1" ht="54.75" hidden="1" customHeight="1">
      <c r="A125" s="97" t="s">
        <v>67</v>
      </c>
      <c r="B125" s="98"/>
      <c r="C125" s="131">
        <v>0</v>
      </c>
      <c r="D125" s="109" t="str">
        <f t="shared" si="14"/>
        <v xml:space="preserve">0 </v>
      </c>
      <c r="E125" s="98">
        <v>0</v>
      </c>
      <c r="F125" s="99">
        <v>0</v>
      </c>
      <c r="G125" s="109" t="str">
        <f t="shared" si="15"/>
        <v xml:space="preserve">0 </v>
      </c>
      <c r="H125" s="99">
        <f>B125+E125</f>
        <v>0</v>
      </c>
      <c r="I125" s="99"/>
      <c r="J125" s="100">
        <f>C125+F125</f>
        <v>0</v>
      </c>
      <c r="K125" s="109" t="str">
        <f t="shared" si="20"/>
        <v xml:space="preserve">0 </v>
      </c>
      <c r="L125" s="46"/>
    </row>
    <row r="126" spans="1:14" s="8" customFormat="1" ht="38.25" customHeight="1">
      <c r="A126" s="97" t="s">
        <v>67</v>
      </c>
      <c r="B126" s="98">
        <v>255</v>
      </c>
      <c r="C126" s="131">
        <v>322</v>
      </c>
      <c r="D126" s="109">
        <f t="shared" si="14"/>
        <v>126.27450980392156</v>
      </c>
      <c r="E126" s="98">
        <v>0</v>
      </c>
      <c r="F126" s="99">
        <v>0</v>
      </c>
      <c r="G126" s="109" t="str">
        <f t="shared" si="15"/>
        <v xml:space="preserve">0 </v>
      </c>
      <c r="H126" s="99">
        <f>B126+E126</f>
        <v>255</v>
      </c>
      <c r="I126" s="99"/>
      <c r="J126" s="100">
        <f>C126+F126</f>
        <v>322</v>
      </c>
      <c r="K126" s="109">
        <f t="shared" si="20"/>
        <v>126.27450980392156</v>
      </c>
      <c r="L126" s="46"/>
    </row>
    <row r="127" spans="1:14" s="13" customFormat="1" ht="52.5" hidden="1" customHeight="1">
      <c r="A127" s="132" t="s">
        <v>98</v>
      </c>
      <c r="B127" s="130">
        <f>B128</f>
        <v>0</v>
      </c>
      <c r="C127" s="130">
        <f>C128</f>
        <v>0</v>
      </c>
      <c r="D127" s="109" t="str">
        <f t="shared" si="14"/>
        <v xml:space="preserve">0 </v>
      </c>
      <c r="E127" s="130">
        <f t="shared" ref="E127:J127" si="21">E128</f>
        <v>0</v>
      </c>
      <c r="F127" s="130">
        <f t="shared" si="21"/>
        <v>0</v>
      </c>
      <c r="G127" s="130" t="str">
        <f t="shared" si="21"/>
        <v xml:space="preserve">0 </v>
      </c>
      <c r="H127" s="130">
        <f t="shared" si="21"/>
        <v>0</v>
      </c>
      <c r="I127" s="130">
        <f t="shared" si="21"/>
        <v>0</v>
      </c>
      <c r="J127" s="130">
        <f t="shared" si="21"/>
        <v>0</v>
      </c>
      <c r="K127" s="109" t="str">
        <f t="shared" si="20"/>
        <v xml:space="preserve">0 </v>
      </c>
      <c r="L127" s="49"/>
    </row>
    <row r="128" spans="1:14" s="8" customFormat="1" ht="33" hidden="1" customHeight="1">
      <c r="A128" s="97" t="s">
        <v>98</v>
      </c>
      <c r="B128" s="98">
        <v>0</v>
      </c>
      <c r="C128" s="131">
        <v>0</v>
      </c>
      <c r="D128" s="109" t="str">
        <f t="shared" si="14"/>
        <v xml:space="preserve">0 </v>
      </c>
      <c r="E128" s="98">
        <v>0</v>
      </c>
      <c r="F128" s="99">
        <v>0</v>
      </c>
      <c r="G128" s="98" t="str">
        <f>G129</f>
        <v xml:space="preserve">0 </v>
      </c>
      <c r="H128" s="99">
        <f>B128+E128</f>
        <v>0</v>
      </c>
      <c r="I128" s="99">
        <f>C128+F128</f>
        <v>0</v>
      </c>
      <c r="J128" s="99">
        <f>D128+G128</f>
        <v>0</v>
      </c>
      <c r="K128" s="109" t="str">
        <f t="shared" si="20"/>
        <v xml:space="preserve">0 </v>
      </c>
    </row>
    <row r="129" spans="1:11" s="8" customFormat="1" ht="35.25" customHeight="1">
      <c r="A129" s="127" t="s">
        <v>51</v>
      </c>
      <c r="B129" s="128">
        <f>B130+B131+B132</f>
        <v>6382</v>
      </c>
      <c r="C129" s="128">
        <f>C130+C131+C132</f>
        <v>13650</v>
      </c>
      <c r="D129" s="109">
        <f t="shared" si="14"/>
        <v>213.88279536195549</v>
      </c>
      <c r="E129" s="128">
        <f>E130+E131+E132</f>
        <v>0</v>
      </c>
      <c r="F129" s="128">
        <f>F130+F131+F132</f>
        <v>0</v>
      </c>
      <c r="G129" s="109" t="str">
        <f>IF(E129=0,  "0 ", F129/E129*100)</f>
        <v xml:space="preserve">0 </v>
      </c>
      <c r="H129" s="128">
        <f>H130+H131+H132</f>
        <v>0</v>
      </c>
      <c r="I129" s="128">
        <f>I130+I131+I132</f>
        <v>13650</v>
      </c>
      <c r="J129" s="128">
        <f>J130+J131+J132</f>
        <v>0</v>
      </c>
      <c r="K129" s="109" t="str">
        <f t="shared" si="20"/>
        <v xml:space="preserve">0 </v>
      </c>
    </row>
    <row r="130" spans="1:11" s="8" customFormat="1" ht="50.25" customHeight="1">
      <c r="A130" s="97" t="s">
        <v>62</v>
      </c>
      <c r="B130" s="98">
        <v>6382</v>
      </c>
      <c r="C130" s="131">
        <v>13650</v>
      </c>
      <c r="D130" s="109">
        <f t="shared" si="14"/>
        <v>213.88279536195549</v>
      </c>
      <c r="E130" s="98">
        <v>0</v>
      </c>
      <c r="F130" s="99">
        <v>0</v>
      </c>
      <c r="G130" s="109" t="str">
        <f>IF(E130=0,  "0 ", F130/E130*100)</f>
        <v xml:space="preserve">0 </v>
      </c>
      <c r="H130" s="99">
        <v>0</v>
      </c>
      <c r="I130" s="99">
        <v>13650</v>
      </c>
      <c r="J130" s="100">
        <v>0</v>
      </c>
      <c r="K130" s="109" t="str">
        <f t="shared" si="20"/>
        <v xml:space="preserve">0 </v>
      </c>
    </row>
    <row r="131" spans="1:11" s="8" customFormat="1" ht="1.5" hidden="1" customHeight="1">
      <c r="A131" s="97" t="s">
        <v>64</v>
      </c>
      <c r="B131" s="98">
        <v>0</v>
      </c>
      <c r="C131" s="131">
        <v>0</v>
      </c>
      <c r="D131" s="109" t="str">
        <f t="shared" si="14"/>
        <v xml:space="preserve">0 </v>
      </c>
      <c r="E131" s="98">
        <v>0</v>
      </c>
      <c r="F131" s="99">
        <v>0</v>
      </c>
      <c r="G131" s="109" t="str">
        <f>IF(E131=0,  "0 ", F131/E131*100)</f>
        <v xml:space="preserve">0 </v>
      </c>
      <c r="H131" s="99">
        <f>B131+E131</f>
        <v>0</v>
      </c>
      <c r="I131" s="99"/>
      <c r="J131" s="99">
        <f>C131+F131</f>
        <v>0</v>
      </c>
      <c r="K131" s="109" t="str">
        <f t="shared" si="20"/>
        <v xml:space="preserve">0 </v>
      </c>
    </row>
    <row r="132" spans="1:11" s="8" customFormat="1" ht="23.25" hidden="1" customHeight="1">
      <c r="A132" s="97" t="s">
        <v>63</v>
      </c>
      <c r="B132" s="98">
        <v>0</v>
      </c>
      <c r="C132" s="131">
        <v>0</v>
      </c>
      <c r="D132" s="109" t="str">
        <f t="shared" si="14"/>
        <v xml:space="preserve">0 </v>
      </c>
      <c r="E132" s="131">
        <v>0</v>
      </c>
      <c r="F132" s="99">
        <v>0</v>
      </c>
      <c r="G132" s="109" t="str">
        <f>IF(E132=0,  "0 ", F132/E132*100)</f>
        <v xml:space="preserve">0 </v>
      </c>
      <c r="H132" s="99">
        <f>B132+E132</f>
        <v>0</v>
      </c>
      <c r="I132" s="99"/>
      <c r="J132" s="99">
        <f>C132+F132</f>
        <v>0</v>
      </c>
      <c r="K132" s="109" t="str">
        <f t="shared" si="20"/>
        <v xml:space="preserve">0 </v>
      </c>
    </row>
    <row r="133" spans="1:11" s="8" customFormat="1" ht="36" customHeight="1">
      <c r="A133" s="132" t="s">
        <v>4</v>
      </c>
      <c r="B133" s="133">
        <f>B53+B61+B64+B70+B78+B84+B89+B98+B102+B107+B113+B123+B129+B127+B87</f>
        <v>207988</v>
      </c>
      <c r="C133" s="133">
        <f>C53+C61+C64+C70+C78+C84+C89+C98+C102+C107+C113+C123+C129+C127</f>
        <v>634979</v>
      </c>
      <c r="D133" s="109">
        <f t="shared" si="14"/>
        <v>305.29597861415084</v>
      </c>
      <c r="E133" s="133">
        <f>E53+E61+E64+E70+E78+E84+E89+E98+E102+E107+E113+E123+E129+E127</f>
        <v>16421</v>
      </c>
      <c r="F133" s="133">
        <f>F53+F61+F64+F70+F78+F84+F89+F98+F102+F107+F113+F123+F129+F127</f>
        <v>59103</v>
      </c>
      <c r="G133" s="109">
        <f>IF(E133=0,  "0 ", F133/E133*100)</f>
        <v>359.92326898483651</v>
      </c>
      <c r="H133" s="133">
        <f>H53+H61+H64+H70+H78+H84+H89+H98+H102+H107+H113+H123+H129+H127+H87</f>
        <v>215222</v>
      </c>
      <c r="I133" s="133">
        <f>I53+I61+I64+I70+I78+I84+I89+I98+I102+I107+I113+I123+I129+I127+I68</f>
        <v>50285</v>
      </c>
      <c r="J133" s="133">
        <f>J53+J61+J64+J70+J78+J84+J89+J98+J102+J107+J113+J123+J129+J127</f>
        <v>643797</v>
      </c>
      <c r="K133" s="109">
        <f t="shared" si="20"/>
        <v>299.13159435373706</v>
      </c>
    </row>
    <row r="134" spans="1:11" s="22" customFormat="1" ht="15.75" customHeight="1">
      <c r="A134" s="2"/>
      <c r="B134" s="2"/>
      <c r="C134" s="2"/>
      <c r="D134" s="2"/>
      <c r="E134" s="2"/>
      <c r="F134" s="1"/>
      <c r="G134" s="1"/>
      <c r="H134" s="1"/>
      <c r="I134" s="1"/>
      <c r="J134" s="47"/>
      <c r="K134" s="47"/>
    </row>
    <row r="135" spans="1:11" s="22" customFormat="1" ht="12" customHeight="1">
      <c r="A135" s="2"/>
      <c r="B135" s="2"/>
      <c r="C135" s="2"/>
      <c r="D135" s="2"/>
      <c r="E135" s="2"/>
      <c r="F135" s="1"/>
      <c r="G135" s="50"/>
      <c r="H135" s="50"/>
      <c r="I135" s="50"/>
      <c r="J135" s="51"/>
      <c r="K135" s="48"/>
    </row>
    <row r="136" spans="1:11" s="8" customFormat="1" ht="69.75" customHeight="1">
      <c r="A136" s="23" t="s">
        <v>109</v>
      </c>
      <c r="B136" s="24"/>
      <c r="C136" s="24"/>
      <c r="D136" s="25"/>
      <c r="E136" s="26"/>
      <c r="F136" s="27"/>
      <c r="G136" s="28"/>
      <c r="H136" s="27" t="s">
        <v>108</v>
      </c>
      <c r="I136" s="27"/>
      <c r="J136" s="28"/>
      <c r="K136" s="8" t="s">
        <v>94</v>
      </c>
    </row>
    <row r="137" spans="1:11" s="8" customFormat="1" ht="15.75" customHeight="1">
      <c r="A137" s="29"/>
      <c r="B137" s="20"/>
      <c r="C137" s="30"/>
      <c r="D137" s="1"/>
      <c r="F137" s="27"/>
      <c r="G137" s="28"/>
      <c r="J137" s="31"/>
      <c r="K137" s="22"/>
    </row>
    <row r="138" spans="1:11" s="8" customFormat="1">
      <c r="C138" s="32"/>
      <c r="D138" s="33"/>
      <c r="F138" s="10"/>
      <c r="G138" s="34"/>
      <c r="H138" s="10"/>
      <c r="I138" s="10"/>
      <c r="J138" s="35"/>
      <c r="K138" s="22"/>
    </row>
    <row r="139" spans="1:11">
      <c r="E139" s="39"/>
    </row>
    <row r="140" spans="1:11">
      <c r="A140" s="103"/>
      <c r="H140" s="42"/>
      <c r="I140" s="42"/>
      <c r="J140" s="42"/>
    </row>
    <row r="141" spans="1:11">
      <c r="G141" s="27"/>
      <c r="H141" s="28"/>
      <c r="I141" s="28"/>
      <c r="J141" s="8"/>
    </row>
  </sheetData>
  <mergeCells count="14">
    <mergeCell ref="A51:A52"/>
    <mergeCell ref="B51:D51"/>
    <mergeCell ref="E51:G51"/>
    <mergeCell ref="H51:K51"/>
    <mergeCell ref="A1:J1"/>
    <mergeCell ref="A2:J2"/>
    <mergeCell ref="A3:J3"/>
    <mergeCell ref="J5:K5"/>
    <mergeCell ref="A6:K6"/>
    <mergeCell ref="A7:A8"/>
    <mergeCell ref="B7:D7"/>
    <mergeCell ref="E7:G7"/>
    <mergeCell ref="H7:K7"/>
    <mergeCell ref="A50:K50"/>
  </mergeCells>
  <printOptions horizontalCentered="1"/>
  <pageMargins left="0.15748031496062992" right="0" top="0.15748031496062992" bottom="0.15748031496062992" header="0.15748031496062992" footer="0.15748031496062992"/>
  <pageSetup paperSize="9" scale="60" fitToHeight="3" orientation="portrait" r:id="rId1"/>
  <headerFooter alignWithMargins="0"/>
  <rowBreaks count="1" manualBreakCount="1">
    <brk id="49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topLeftCell="A22" zoomScale="65" zoomScaleNormal="65" zoomScaleSheetLayoutView="85" workbookViewId="0">
      <selection activeCell="H48" sqref="H48"/>
    </sheetView>
  </sheetViews>
  <sheetFormatPr defaultRowHeight="17.25"/>
  <cols>
    <col min="1" max="1" width="47.5703125" style="40" customWidth="1"/>
    <col min="2" max="2" width="17.28515625" style="40" customWidth="1"/>
    <col min="3" max="3" width="17.42578125" style="94" customWidth="1"/>
    <col min="4" max="4" width="14.85546875" style="95" customWidth="1"/>
    <col min="5" max="5" width="15.140625" style="40" customWidth="1"/>
    <col min="6" max="6" width="14" style="40" customWidth="1"/>
    <col min="7" max="7" width="16.28515625" style="41" customWidth="1"/>
    <col min="8" max="8" width="17.42578125" style="40" customWidth="1"/>
    <col min="9" max="9" width="0.28515625" style="40" hidden="1" customWidth="1"/>
    <col min="10" max="10" width="17.42578125" style="40" customWidth="1"/>
    <col min="11" max="11" width="15.7109375" style="82" customWidth="1"/>
    <col min="12" max="12" width="11.42578125" style="83" bestFit="1" customWidth="1"/>
    <col min="13" max="13" width="9.140625" style="83"/>
    <col min="14" max="14" width="13.42578125" style="83" bestFit="1" customWidth="1"/>
    <col min="15" max="16384" width="9.140625" style="83"/>
  </cols>
  <sheetData>
    <row r="1" spans="1:11" ht="22.5" customHeight="1">
      <c r="A1" s="262" t="s">
        <v>8</v>
      </c>
      <c r="B1" s="262"/>
      <c r="C1" s="262"/>
      <c r="D1" s="262"/>
      <c r="E1" s="262"/>
      <c r="F1" s="262"/>
      <c r="G1" s="262"/>
      <c r="H1" s="262"/>
      <c r="I1" s="262"/>
      <c r="J1" s="262"/>
      <c r="K1" s="149"/>
    </row>
    <row r="2" spans="1:11" ht="17.25" customHeight="1">
      <c r="A2" s="263" t="s">
        <v>24</v>
      </c>
      <c r="B2" s="263"/>
      <c r="C2" s="263"/>
      <c r="D2" s="263"/>
      <c r="E2" s="263"/>
      <c r="F2" s="263"/>
      <c r="G2" s="263"/>
      <c r="H2" s="263"/>
      <c r="I2" s="263"/>
      <c r="J2" s="263"/>
      <c r="K2" s="149"/>
    </row>
    <row r="3" spans="1:11" ht="15.75" customHeight="1">
      <c r="A3" s="262" t="s">
        <v>143</v>
      </c>
      <c r="B3" s="262"/>
      <c r="C3" s="262"/>
      <c r="D3" s="262"/>
      <c r="E3" s="262"/>
      <c r="F3" s="262"/>
      <c r="G3" s="262"/>
      <c r="H3" s="262"/>
      <c r="I3" s="262"/>
      <c r="J3" s="262"/>
      <c r="K3" s="149"/>
    </row>
    <row r="4" spans="1:11" ht="39" hidden="1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9"/>
    </row>
    <row r="5" spans="1:11" ht="21" customHeight="1">
      <c r="A5" s="148"/>
      <c r="B5" s="148"/>
      <c r="C5" s="148"/>
      <c r="D5" s="150"/>
      <c r="E5" s="148"/>
      <c r="F5" s="148"/>
      <c r="G5" s="150"/>
      <c r="H5" s="148"/>
      <c r="I5" s="148"/>
      <c r="J5" s="264" t="s">
        <v>37</v>
      </c>
      <c r="K5" s="264"/>
    </row>
    <row r="6" spans="1:11" ht="18.75">
      <c r="A6" s="265" t="s">
        <v>43</v>
      </c>
      <c r="B6" s="266"/>
      <c r="C6" s="266"/>
      <c r="D6" s="266"/>
      <c r="E6" s="266"/>
      <c r="F6" s="266"/>
      <c r="G6" s="266"/>
      <c r="H6" s="266"/>
      <c r="I6" s="266"/>
      <c r="J6" s="266"/>
      <c r="K6" s="267"/>
    </row>
    <row r="7" spans="1:11" ht="21" customHeight="1">
      <c r="A7" s="253" t="s">
        <v>0</v>
      </c>
      <c r="B7" s="255" t="s">
        <v>23</v>
      </c>
      <c r="C7" s="256"/>
      <c r="D7" s="257"/>
      <c r="E7" s="258" t="s">
        <v>38</v>
      </c>
      <c r="F7" s="259"/>
      <c r="G7" s="260"/>
      <c r="H7" s="261" t="s">
        <v>74</v>
      </c>
      <c r="I7" s="261"/>
      <c r="J7" s="261"/>
      <c r="K7" s="261"/>
    </row>
    <row r="8" spans="1:11" s="10" customFormat="1" ht="88.5" customHeight="1">
      <c r="A8" s="254"/>
      <c r="B8" s="142" t="s">
        <v>144</v>
      </c>
      <c r="C8" s="142" t="s">
        <v>145</v>
      </c>
      <c r="D8" s="143" t="s">
        <v>53</v>
      </c>
      <c r="E8" s="142" t="s">
        <v>144</v>
      </c>
      <c r="F8" s="142" t="s">
        <v>145</v>
      </c>
      <c r="G8" s="143" t="s">
        <v>53</v>
      </c>
      <c r="H8" s="142" t="s">
        <v>144</v>
      </c>
      <c r="I8" s="142" t="s">
        <v>145</v>
      </c>
      <c r="J8" s="142" t="s">
        <v>145</v>
      </c>
      <c r="K8" s="143" t="s">
        <v>53</v>
      </c>
    </row>
    <row r="9" spans="1:11" s="10" customFormat="1" ht="21" customHeight="1">
      <c r="A9" s="144" t="s">
        <v>1</v>
      </c>
      <c r="B9" s="151">
        <f>SUM(B10:B19)</f>
        <v>209699</v>
      </c>
      <c r="C9" s="151">
        <f>SUM(C10:C19)</f>
        <v>7700</v>
      </c>
      <c r="D9" s="152">
        <f t="shared" ref="D9:D15" si="0">C9/B9*100</f>
        <v>3.6719297659979304</v>
      </c>
      <c r="E9" s="151">
        <f>SUM(E10:E19)</f>
        <v>49061</v>
      </c>
      <c r="F9" s="151">
        <f>SUM(F10:F19)</f>
        <v>1178</v>
      </c>
      <c r="G9" s="152">
        <f>F9/E9*100</f>
        <v>2.4010925174782414</v>
      </c>
      <c r="H9" s="153">
        <f t="shared" ref="H9:H37" si="1">B9+E9</f>
        <v>258760</v>
      </c>
      <c r="I9" s="153"/>
      <c r="J9" s="153">
        <f t="shared" ref="J9:J34" si="2">C9+F9</f>
        <v>8878</v>
      </c>
      <c r="K9" s="152">
        <f t="shared" ref="K9:K18" si="3">J9/H9*100</f>
        <v>3.4309785129077142</v>
      </c>
    </row>
    <row r="10" spans="1:11" s="10" customFormat="1" ht="20.25" customHeight="1">
      <c r="A10" s="145" t="s">
        <v>90</v>
      </c>
      <c r="B10" s="154">
        <v>182012</v>
      </c>
      <c r="C10" s="154">
        <v>5898</v>
      </c>
      <c r="D10" s="152">
        <f t="shared" si="0"/>
        <v>3.2404456848998966</v>
      </c>
      <c r="E10" s="154">
        <v>14888</v>
      </c>
      <c r="F10" s="155">
        <v>612</v>
      </c>
      <c r="G10" s="152">
        <f>F10/E10*100</f>
        <v>4.1106931757119831</v>
      </c>
      <c r="H10" s="155">
        <f t="shared" si="1"/>
        <v>196900</v>
      </c>
      <c r="I10" s="155"/>
      <c r="J10" s="155">
        <f t="shared" si="2"/>
        <v>6510</v>
      </c>
      <c r="K10" s="152">
        <f t="shared" si="3"/>
        <v>3.306246825799898</v>
      </c>
    </row>
    <row r="11" spans="1:11" s="10" customFormat="1" ht="24.75" customHeight="1">
      <c r="A11" s="145" t="s">
        <v>95</v>
      </c>
      <c r="B11" s="154">
        <v>12791</v>
      </c>
      <c r="C11" s="154">
        <v>1198</v>
      </c>
      <c r="D11" s="152">
        <f t="shared" si="0"/>
        <v>9.3659604409350319</v>
      </c>
      <c r="E11" s="154">
        <v>3250</v>
      </c>
      <c r="F11" s="155">
        <v>304</v>
      </c>
      <c r="G11" s="152">
        <f>F11/E11*100</f>
        <v>9.3538461538461544</v>
      </c>
      <c r="H11" s="155">
        <f t="shared" si="1"/>
        <v>16041</v>
      </c>
      <c r="I11" s="155"/>
      <c r="J11" s="155">
        <f t="shared" si="2"/>
        <v>1502</v>
      </c>
      <c r="K11" s="152">
        <f t="shared" si="3"/>
        <v>9.3635060158344245</v>
      </c>
    </row>
    <row r="12" spans="1:11" s="10" customFormat="1" ht="70.5" customHeight="1">
      <c r="A12" s="145" t="s">
        <v>141</v>
      </c>
      <c r="B12" s="154">
        <v>3177</v>
      </c>
      <c r="C12" s="154">
        <v>81</v>
      </c>
      <c r="D12" s="152">
        <f t="shared" si="0"/>
        <v>2.5495750708215295</v>
      </c>
      <c r="E12" s="154">
        <v>0</v>
      </c>
      <c r="F12" s="155">
        <v>0</v>
      </c>
      <c r="G12" s="152">
        <v>0</v>
      </c>
      <c r="H12" s="155">
        <f t="shared" si="1"/>
        <v>3177</v>
      </c>
      <c r="I12" s="155"/>
      <c r="J12" s="155">
        <f t="shared" si="2"/>
        <v>81</v>
      </c>
      <c r="K12" s="152">
        <f t="shared" si="3"/>
        <v>2.5495750708215295</v>
      </c>
    </row>
    <row r="13" spans="1:11" s="10" customFormat="1" ht="46.5" customHeight="1">
      <c r="A13" s="145" t="s">
        <v>85</v>
      </c>
      <c r="B13" s="154">
        <v>0</v>
      </c>
      <c r="C13" s="156">
        <v>-2</v>
      </c>
      <c r="D13" s="152">
        <v>0</v>
      </c>
      <c r="E13" s="154">
        <v>0</v>
      </c>
      <c r="F13" s="155">
        <v>0</v>
      </c>
      <c r="G13" s="152">
        <v>0</v>
      </c>
      <c r="H13" s="155">
        <f t="shared" si="1"/>
        <v>0</v>
      </c>
      <c r="I13" s="155"/>
      <c r="J13" s="155">
        <f t="shared" si="2"/>
        <v>-2</v>
      </c>
      <c r="K13" s="152">
        <v>0</v>
      </c>
    </row>
    <row r="14" spans="1:11" s="10" customFormat="1" ht="45.75" customHeight="1">
      <c r="A14" s="145" t="s">
        <v>15</v>
      </c>
      <c r="B14" s="154">
        <v>5626</v>
      </c>
      <c r="C14" s="156">
        <v>153</v>
      </c>
      <c r="D14" s="152">
        <f t="shared" si="0"/>
        <v>2.7195165303945967</v>
      </c>
      <c r="E14" s="154">
        <v>2936</v>
      </c>
      <c r="F14" s="155">
        <v>66</v>
      </c>
      <c r="G14" s="152">
        <f>F14/E14*100</f>
        <v>2.2479564032697548</v>
      </c>
      <c r="H14" s="155">
        <f t="shared" si="1"/>
        <v>8562</v>
      </c>
      <c r="I14" s="155"/>
      <c r="J14" s="155">
        <f t="shared" si="2"/>
        <v>219</v>
      </c>
      <c r="K14" s="152">
        <f t="shared" si="3"/>
        <v>2.55781359495445</v>
      </c>
    </row>
    <row r="15" spans="1:11" s="10" customFormat="1" ht="61.5" customHeight="1">
      <c r="A15" s="145" t="s">
        <v>114</v>
      </c>
      <c r="B15" s="154">
        <v>4117</v>
      </c>
      <c r="C15" s="154">
        <v>162</v>
      </c>
      <c r="D15" s="152">
        <f t="shared" si="0"/>
        <v>3.9349040563517121</v>
      </c>
      <c r="E15" s="155">
        <v>0</v>
      </c>
      <c r="F15" s="155">
        <v>0</v>
      </c>
      <c r="G15" s="152">
        <v>0</v>
      </c>
      <c r="H15" s="155">
        <f t="shared" si="1"/>
        <v>4117</v>
      </c>
      <c r="I15" s="155"/>
      <c r="J15" s="155">
        <f t="shared" si="2"/>
        <v>162</v>
      </c>
      <c r="K15" s="152">
        <f t="shared" si="3"/>
        <v>3.9349040563517121</v>
      </c>
    </row>
    <row r="16" spans="1:11" s="10" customFormat="1" ht="41.25" customHeight="1">
      <c r="A16" s="145" t="s">
        <v>86</v>
      </c>
      <c r="B16" s="154">
        <v>0</v>
      </c>
      <c r="C16" s="156">
        <v>0</v>
      </c>
      <c r="D16" s="152">
        <v>0</v>
      </c>
      <c r="E16" s="155">
        <v>8917</v>
      </c>
      <c r="F16" s="155">
        <v>75</v>
      </c>
      <c r="G16" s="152">
        <f>F16/E16*100</f>
        <v>0.84109005270831005</v>
      </c>
      <c r="H16" s="155">
        <f t="shared" si="1"/>
        <v>8917</v>
      </c>
      <c r="I16" s="155"/>
      <c r="J16" s="155">
        <f t="shared" si="2"/>
        <v>75</v>
      </c>
      <c r="K16" s="152">
        <f t="shared" si="3"/>
        <v>0.84109005270831005</v>
      </c>
    </row>
    <row r="17" spans="1:15" s="10" customFormat="1" ht="20.25" customHeight="1">
      <c r="A17" s="145" t="s">
        <v>87</v>
      </c>
      <c r="B17" s="154">
        <v>0</v>
      </c>
      <c r="C17" s="156">
        <v>0</v>
      </c>
      <c r="D17" s="152">
        <v>0</v>
      </c>
      <c r="E17" s="154">
        <v>19070</v>
      </c>
      <c r="F17" s="155">
        <v>121</v>
      </c>
      <c r="G17" s="152">
        <f>F17/E17*100</f>
        <v>0.63450445726271631</v>
      </c>
      <c r="H17" s="155">
        <f t="shared" si="1"/>
        <v>19070</v>
      </c>
      <c r="I17" s="155"/>
      <c r="J17" s="155">
        <f t="shared" si="2"/>
        <v>121</v>
      </c>
      <c r="K17" s="152">
        <f t="shared" si="3"/>
        <v>0.63450445726271631</v>
      </c>
      <c r="L17" s="85"/>
      <c r="M17" s="85"/>
      <c r="N17" s="85"/>
      <c r="O17" s="85"/>
    </row>
    <row r="18" spans="1:15" s="10" customFormat="1" ht="23.25" customHeight="1">
      <c r="A18" s="145" t="s">
        <v>88</v>
      </c>
      <c r="B18" s="154">
        <v>1976</v>
      </c>
      <c r="C18" s="154">
        <v>210</v>
      </c>
      <c r="D18" s="152">
        <f>C18/B18*100</f>
        <v>10.62753036437247</v>
      </c>
      <c r="E18" s="154">
        <v>0</v>
      </c>
      <c r="F18" s="155">
        <v>0</v>
      </c>
      <c r="G18" s="152">
        <v>0</v>
      </c>
      <c r="H18" s="155">
        <f t="shared" si="1"/>
        <v>1976</v>
      </c>
      <c r="I18" s="155"/>
      <c r="J18" s="155">
        <f t="shared" si="2"/>
        <v>210</v>
      </c>
      <c r="K18" s="152">
        <f t="shared" si="3"/>
        <v>10.62753036437247</v>
      </c>
      <c r="L18" s="85"/>
      <c r="M18" s="85"/>
      <c r="N18" s="85"/>
      <c r="O18" s="85"/>
    </row>
    <row r="19" spans="1:15" s="10" customFormat="1" ht="39" hidden="1" customHeight="1">
      <c r="A19" s="145" t="s">
        <v>89</v>
      </c>
      <c r="B19" s="154">
        <v>0</v>
      </c>
      <c r="C19" s="154"/>
      <c r="D19" s="152">
        <v>0</v>
      </c>
      <c r="E19" s="154"/>
      <c r="F19" s="155"/>
      <c r="G19" s="152">
        <v>0</v>
      </c>
      <c r="H19" s="155">
        <f t="shared" si="1"/>
        <v>0</v>
      </c>
      <c r="I19" s="155"/>
      <c r="J19" s="155">
        <f t="shared" si="2"/>
        <v>0</v>
      </c>
      <c r="K19" s="152">
        <v>0</v>
      </c>
      <c r="L19" s="85"/>
      <c r="M19" s="85"/>
      <c r="N19" s="85"/>
      <c r="O19" s="85"/>
    </row>
    <row r="20" spans="1:15" s="87" customFormat="1" ht="22.5" customHeight="1">
      <c r="A20" s="144" t="s">
        <v>2</v>
      </c>
      <c r="B20" s="151">
        <f>SUM(B21:B33)</f>
        <v>28598</v>
      </c>
      <c r="C20" s="151">
        <f>SUM(C21:C33)</f>
        <v>5148</v>
      </c>
      <c r="D20" s="152">
        <f t="shared" ref="D20:D29" si="4">C20/B20*100</f>
        <v>18.001258829288762</v>
      </c>
      <c r="E20" s="151">
        <f>SUM(E21:E33)</f>
        <v>4865</v>
      </c>
      <c r="F20" s="151">
        <f>SUM(F21:F33)</f>
        <v>105</v>
      </c>
      <c r="G20" s="152">
        <f>F20/E20*100</f>
        <v>2.1582733812949639</v>
      </c>
      <c r="H20" s="153">
        <f t="shared" si="1"/>
        <v>33463</v>
      </c>
      <c r="I20" s="153"/>
      <c r="J20" s="153">
        <f t="shared" si="2"/>
        <v>5253</v>
      </c>
      <c r="K20" s="152">
        <f>J20/H20*100</f>
        <v>15.697935032722709</v>
      </c>
      <c r="L20" s="86"/>
      <c r="M20" s="86"/>
      <c r="N20" s="86"/>
      <c r="O20" s="86"/>
    </row>
    <row r="21" spans="1:15" s="10" customFormat="1" ht="24" customHeight="1">
      <c r="A21" s="146" t="s">
        <v>16</v>
      </c>
      <c r="B21" s="156">
        <v>22338</v>
      </c>
      <c r="C21" s="154">
        <v>4678</v>
      </c>
      <c r="D21" s="152">
        <f t="shared" si="4"/>
        <v>20.941892738830692</v>
      </c>
      <c r="E21" s="154">
        <v>4425</v>
      </c>
      <c r="F21" s="155">
        <v>71</v>
      </c>
      <c r="G21" s="152">
        <f>F21/E21*100</f>
        <v>1.6045197740112995</v>
      </c>
      <c r="H21" s="155">
        <f t="shared" si="1"/>
        <v>26763</v>
      </c>
      <c r="I21" s="155"/>
      <c r="J21" s="155">
        <f t="shared" si="2"/>
        <v>4749</v>
      </c>
      <c r="K21" s="152">
        <f>J21/H21*100</f>
        <v>17.744647461046966</v>
      </c>
    </row>
    <row r="22" spans="1:15" s="10" customFormat="1" ht="27" customHeight="1">
      <c r="A22" s="146" t="s">
        <v>42</v>
      </c>
      <c r="B22" s="156">
        <v>700</v>
      </c>
      <c r="C22" s="154">
        <v>47</v>
      </c>
      <c r="D22" s="152">
        <f t="shared" si="4"/>
        <v>6.7142857142857144</v>
      </c>
      <c r="E22" s="154">
        <v>340</v>
      </c>
      <c r="F22" s="155">
        <v>32</v>
      </c>
      <c r="G22" s="152">
        <f>F22/E22*100</f>
        <v>9.4117647058823533</v>
      </c>
      <c r="H22" s="155">
        <f t="shared" si="1"/>
        <v>1040</v>
      </c>
      <c r="I22" s="155"/>
      <c r="J22" s="155">
        <f t="shared" si="2"/>
        <v>79</v>
      </c>
      <c r="K22" s="152">
        <f>J22/H22*100</f>
        <v>7.5961538461538458</v>
      </c>
    </row>
    <row r="23" spans="1:15" s="10" customFormat="1" ht="47.25" customHeight="1">
      <c r="A23" s="146" t="s">
        <v>14</v>
      </c>
      <c r="B23" s="156">
        <v>0</v>
      </c>
      <c r="C23" s="154">
        <v>0</v>
      </c>
      <c r="D23" s="152">
        <v>0</v>
      </c>
      <c r="E23" s="154">
        <v>0</v>
      </c>
      <c r="F23" s="155">
        <v>0</v>
      </c>
      <c r="G23" s="152">
        <v>0</v>
      </c>
      <c r="H23" s="155">
        <f t="shared" si="1"/>
        <v>0</v>
      </c>
      <c r="I23" s="155"/>
      <c r="J23" s="155">
        <f t="shared" si="2"/>
        <v>0</v>
      </c>
      <c r="K23" s="152">
        <v>0</v>
      </c>
    </row>
    <row r="24" spans="1:15" s="10" customFormat="1" ht="51" customHeight="1">
      <c r="A24" s="146" t="s">
        <v>22</v>
      </c>
      <c r="B24" s="156">
        <v>184</v>
      </c>
      <c r="C24" s="154">
        <v>0</v>
      </c>
      <c r="D24" s="152">
        <f t="shared" si="4"/>
        <v>0</v>
      </c>
      <c r="E24" s="154">
        <v>0</v>
      </c>
      <c r="F24" s="155">
        <v>0</v>
      </c>
      <c r="G24" s="152">
        <v>0</v>
      </c>
      <c r="H24" s="155">
        <f t="shared" si="1"/>
        <v>184</v>
      </c>
      <c r="I24" s="155"/>
      <c r="J24" s="155">
        <f t="shared" si="2"/>
        <v>0</v>
      </c>
      <c r="K24" s="152">
        <f t="shared" ref="K24:K29" si="5">J24/H24*100</f>
        <v>0</v>
      </c>
    </row>
    <row r="25" spans="1:15" s="10" customFormat="1" ht="21.75" customHeight="1">
      <c r="A25" s="146" t="s">
        <v>102</v>
      </c>
      <c r="B25" s="156">
        <v>0</v>
      </c>
      <c r="C25" s="154">
        <v>0</v>
      </c>
      <c r="D25" s="152">
        <v>0</v>
      </c>
      <c r="E25" s="154">
        <v>0</v>
      </c>
      <c r="F25" s="155">
        <v>2</v>
      </c>
      <c r="G25" s="152">
        <v>0</v>
      </c>
      <c r="H25" s="155">
        <f t="shared" si="1"/>
        <v>0</v>
      </c>
      <c r="I25" s="155"/>
      <c r="J25" s="155">
        <f t="shared" si="2"/>
        <v>2</v>
      </c>
      <c r="K25" s="152">
        <v>0</v>
      </c>
    </row>
    <row r="26" spans="1:15" s="10" customFormat="1" ht="29.25" customHeight="1">
      <c r="A26" s="146" t="s">
        <v>52</v>
      </c>
      <c r="B26" s="154">
        <v>4306</v>
      </c>
      <c r="C26" s="154">
        <v>260</v>
      </c>
      <c r="D26" s="152">
        <f t="shared" si="4"/>
        <v>6.0380863910822109</v>
      </c>
      <c r="E26" s="154">
        <v>0</v>
      </c>
      <c r="F26" s="155">
        <v>0</v>
      </c>
      <c r="G26" s="152">
        <v>0</v>
      </c>
      <c r="H26" s="155">
        <f t="shared" si="1"/>
        <v>4306</v>
      </c>
      <c r="I26" s="155"/>
      <c r="J26" s="155">
        <f t="shared" si="2"/>
        <v>260</v>
      </c>
      <c r="K26" s="152">
        <f t="shared" si="5"/>
        <v>6.0380863910822109</v>
      </c>
    </row>
    <row r="27" spans="1:15" s="10" customFormat="1" ht="22.5" customHeight="1">
      <c r="A27" s="146" t="s">
        <v>18</v>
      </c>
      <c r="B27" s="154">
        <v>350</v>
      </c>
      <c r="C27" s="154">
        <v>0</v>
      </c>
      <c r="D27" s="152">
        <f t="shared" si="4"/>
        <v>0</v>
      </c>
      <c r="E27" s="154">
        <v>0</v>
      </c>
      <c r="F27" s="155">
        <v>0</v>
      </c>
      <c r="G27" s="152">
        <v>0</v>
      </c>
      <c r="H27" s="155">
        <f t="shared" si="1"/>
        <v>350</v>
      </c>
      <c r="I27" s="155"/>
      <c r="J27" s="155">
        <f t="shared" si="2"/>
        <v>0</v>
      </c>
      <c r="K27" s="152">
        <f t="shared" si="5"/>
        <v>0</v>
      </c>
    </row>
    <row r="28" spans="1:15" s="10" customFormat="1" ht="23.25" customHeight="1">
      <c r="A28" s="146" t="s">
        <v>5</v>
      </c>
      <c r="B28" s="154">
        <v>300</v>
      </c>
      <c r="C28" s="154">
        <v>34</v>
      </c>
      <c r="D28" s="152">
        <f t="shared" si="4"/>
        <v>11.333333333333332</v>
      </c>
      <c r="E28" s="154">
        <v>100</v>
      </c>
      <c r="F28" s="155">
        <v>0</v>
      </c>
      <c r="G28" s="152">
        <f>F28/E28*100</f>
        <v>0</v>
      </c>
      <c r="H28" s="155">
        <f t="shared" si="1"/>
        <v>400</v>
      </c>
      <c r="I28" s="155"/>
      <c r="J28" s="155">
        <f t="shared" si="2"/>
        <v>34</v>
      </c>
      <c r="K28" s="152">
        <f t="shared" si="5"/>
        <v>8.5</v>
      </c>
    </row>
    <row r="29" spans="1:15" s="10" customFormat="1" ht="39.75" customHeight="1">
      <c r="A29" s="146" t="s">
        <v>17</v>
      </c>
      <c r="B29" s="154">
        <v>320</v>
      </c>
      <c r="C29" s="154">
        <v>27</v>
      </c>
      <c r="D29" s="152">
        <f t="shared" si="4"/>
        <v>8.4375</v>
      </c>
      <c r="E29" s="154">
        <v>0</v>
      </c>
      <c r="F29" s="155">
        <v>0</v>
      </c>
      <c r="G29" s="152">
        <v>0</v>
      </c>
      <c r="H29" s="155">
        <f t="shared" si="1"/>
        <v>320</v>
      </c>
      <c r="I29" s="155"/>
      <c r="J29" s="155">
        <f t="shared" si="2"/>
        <v>27</v>
      </c>
      <c r="K29" s="152">
        <f t="shared" si="5"/>
        <v>8.4375</v>
      </c>
    </row>
    <row r="30" spans="1:15" s="10" customFormat="1" ht="20.25" customHeight="1">
      <c r="A30" s="146" t="s">
        <v>36</v>
      </c>
      <c r="B30" s="154">
        <v>100</v>
      </c>
      <c r="C30" s="154">
        <v>0</v>
      </c>
      <c r="D30" s="152">
        <v>0</v>
      </c>
      <c r="E30" s="154">
        <v>0</v>
      </c>
      <c r="F30" s="155">
        <v>0</v>
      </c>
      <c r="G30" s="152">
        <v>0</v>
      </c>
      <c r="H30" s="155">
        <f t="shared" si="1"/>
        <v>100</v>
      </c>
      <c r="I30" s="155"/>
      <c r="J30" s="155">
        <f t="shared" si="2"/>
        <v>0</v>
      </c>
      <c r="K30" s="152">
        <v>0</v>
      </c>
    </row>
    <row r="31" spans="1:15" s="10" customFormat="1" ht="24" customHeight="1">
      <c r="A31" s="146" t="s">
        <v>78</v>
      </c>
      <c r="B31" s="154">
        <v>0</v>
      </c>
      <c r="C31" s="154">
        <v>102</v>
      </c>
      <c r="D31" s="152">
        <v>0</v>
      </c>
      <c r="E31" s="154">
        <v>0</v>
      </c>
      <c r="F31" s="155">
        <v>0</v>
      </c>
      <c r="G31" s="152">
        <v>0</v>
      </c>
      <c r="H31" s="155">
        <f t="shared" si="1"/>
        <v>0</v>
      </c>
      <c r="I31" s="155"/>
      <c r="J31" s="155">
        <f t="shared" si="2"/>
        <v>102</v>
      </c>
      <c r="K31" s="152">
        <v>0</v>
      </c>
    </row>
    <row r="32" spans="1:15" s="10" customFormat="1" ht="39" hidden="1" customHeight="1">
      <c r="A32" s="146" t="s">
        <v>82</v>
      </c>
      <c r="B32" s="154"/>
      <c r="C32" s="154"/>
      <c r="D32" s="152" t="e">
        <f>C32/B32*100</f>
        <v>#DIV/0!</v>
      </c>
      <c r="E32" s="154"/>
      <c r="F32" s="155"/>
      <c r="G32" s="152" t="e">
        <f>F32/E32*100</f>
        <v>#DIV/0!</v>
      </c>
      <c r="H32" s="155">
        <f t="shared" si="1"/>
        <v>0</v>
      </c>
      <c r="I32" s="155"/>
      <c r="J32" s="155">
        <f t="shared" si="2"/>
        <v>0</v>
      </c>
      <c r="K32" s="152" t="e">
        <f>J32/H32*100</f>
        <v>#DIV/0!</v>
      </c>
    </row>
    <row r="33" spans="1:13" s="10" customFormat="1" ht="6.75" hidden="1" customHeight="1">
      <c r="A33" s="146" t="s">
        <v>103</v>
      </c>
      <c r="B33" s="154">
        <v>0</v>
      </c>
      <c r="C33" s="154">
        <v>0</v>
      </c>
      <c r="D33" s="152">
        <v>0</v>
      </c>
      <c r="E33" s="154">
        <v>0</v>
      </c>
      <c r="F33" s="155">
        <v>0</v>
      </c>
      <c r="G33" s="152">
        <v>0</v>
      </c>
      <c r="H33" s="155">
        <f t="shared" si="1"/>
        <v>0</v>
      </c>
      <c r="I33" s="155"/>
      <c r="J33" s="155">
        <f t="shared" si="2"/>
        <v>0</v>
      </c>
      <c r="K33" s="152">
        <v>0</v>
      </c>
    </row>
    <row r="34" spans="1:13" s="87" customFormat="1" ht="48" customHeight="1">
      <c r="A34" s="147" t="s">
        <v>19</v>
      </c>
      <c r="B34" s="151">
        <f>B20+B9</f>
        <v>238297</v>
      </c>
      <c r="C34" s="151">
        <f>C20+C9</f>
        <v>12848</v>
      </c>
      <c r="D34" s="152">
        <f>C34/B34*100</f>
        <v>5.391591165646231</v>
      </c>
      <c r="E34" s="151">
        <f>E20+E9</f>
        <v>53926</v>
      </c>
      <c r="F34" s="151">
        <f>F20+F9</f>
        <v>1283</v>
      </c>
      <c r="G34" s="152">
        <f>F34/E34*100</f>
        <v>2.3791862923265215</v>
      </c>
      <c r="H34" s="153">
        <f t="shared" si="1"/>
        <v>292223</v>
      </c>
      <c r="I34" s="153"/>
      <c r="J34" s="153">
        <f t="shared" si="2"/>
        <v>14131</v>
      </c>
      <c r="K34" s="152">
        <f>J34/H34*100</f>
        <v>4.8356905513939692</v>
      </c>
    </row>
    <row r="35" spans="1:13" s="87" customFormat="1" ht="46.5" customHeight="1">
      <c r="A35" s="146" t="s">
        <v>99</v>
      </c>
      <c r="B35" s="157">
        <v>0</v>
      </c>
      <c r="C35" s="157">
        <v>0</v>
      </c>
      <c r="D35" s="152">
        <v>0</v>
      </c>
      <c r="E35" s="157">
        <v>0</v>
      </c>
      <c r="F35" s="157">
        <v>0</v>
      </c>
      <c r="G35" s="152">
        <v>0</v>
      </c>
      <c r="H35" s="158">
        <f t="shared" si="1"/>
        <v>0</v>
      </c>
      <c r="I35" s="158"/>
      <c r="J35" s="158">
        <f>F35+C35</f>
        <v>0</v>
      </c>
      <c r="K35" s="152">
        <v>0</v>
      </c>
    </row>
    <row r="36" spans="1:13" s="10" customFormat="1" ht="63" customHeight="1">
      <c r="A36" s="159" t="s">
        <v>136</v>
      </c>
      <c r="B36" s="160">
        <v>311148</v>
      </c>
      <c r="C36" s="160">
        <v>25930</v>
      </c>
      <c r="D36" s="152">
        <f>C36/B36*100</f>
        <v>8.3336547237970358</v>
      </c>
      <c r="E36" s="157">
        <v>0</v>
      </c>
      <c r="F36" s="161">
        <v>0</v>
      </c>
      <c r="G36" s="152">
        <v>0</v>
      </c>
      <c r="H36" s="158">
        <f t="shared" si="1"/>
        <v>311148</v>
      </c>
      <c r="I36" s="158"/>
      <c r="J36" s="158">
        <f>C36+F36</f>
        <v>25930</v>
      </c>
      <c r="K36" s="152">
        <f t="shared" ref="K36:K43" si="6">J36/H36*100</f>
        <v>8.3336547237970358</v>
      </c>
    </row>
    <row r="37" spans="1:13" s="10" customFormat="1" ht="86.25" customHeight="1">
      <c r="A37" s="159" t="s">
        <v>137</v>
      </c>
      <c r="B37" s="160">
        <v>0</v>
      </c>
      <c r="C37" s="160">
        <v>0</v>
      </c>
      <c r="D37" s="152">
        <v>0</v>
      </c>
      <c r="E37" s="157">
        <v>0</v>
      </c>
      <c r="F37" s="161">
        <v>0</v>
      </c>
      <c r="G37" s="152">
        <v>0</v>
      </c>
      <c r="H37" s="158">
        <f t="shared" si="1"/>
        <v>0</v>
      </c>
      <c r="I37" s="158"/>
      <c r="J37" s="158">
        <f>C37+F37</f>
        <v>0</v>
      </c>
      <c r="K37" s="152">
        <v>0</v>
      </c>
    </row>
    <row r="38" spans="1:13" s="10" customFormat="1" ht="88.5" customHeight="1">
      <c r="A38" s="159" t="s">
        <v>138</v>
      </c>
      <c r="B38" s="154">
        <v>0</v>
      </c>
      <c r="C38" s="156">
        <v>0</v>
      </c>
      <c r="D38" s="152">
        <v>0</v>
      </c>
      <c r="E38" s="155">
        <v>25529</v>
      </c>
      <c r="F38" s="155">
        <v>2127</v>
      </c>
      <c r="G38" s="152">
        <f>F38/E38*100</f>
        <v>8.3317012025539583</v>
      </c>
      <c r="H38" s="162">
        <f>E38</f>
        <v>25529</v>
      </c>
      <c r="I38" s="162"/>
      <c r="J38" s="162">
        <f>F38</f>
        <v>2127</v>
      </c>
      <c r="K38" s="152">
        <f t="shared" si="6"/>
        <v>8.3317012025539583</v>
      </c>
    </row>
    <row r="39" spans="1:13" s="10" customFormat="1" ht="84" customHeight="1">
      <c r="A39" s="159" t="s">
        <v>139</v>
      </c>
      <c r="B39" s="155">
        <v>0</v>
      </c>
      <c r="C39" s="155">
        <v>0</v>
      </c>
      <c r="D39" s="152">
        <v>0</v>
      </c>
      <c r="E39" s="155">
        <v>4163</v>
      </c>
      <c r="F39" s="155">
        <v>0</v>
      </c>
      <c r="G39" s="152">
        <f>F39/E39*100</f>
        <v>0</v>
      </c>
      <c r="H39" s="162">
        <f>E39</f>
        <v>4163</v>
      </c>
      <c r="I39" s="162"/>
      <c r="J39" s="162">
        <f>F39</f>
        <v>0</v>
      </c>
      <c r="K39" s="152">
        <f t="shared" si="6"/>
        <v>0</v>
      </c>
      <c r="M39" s="88"/>
    </row>
    <row r="40" spans="1:13" s="10" customFormat="1" ht="66" customHeight="1">
      <c r="A40" s="163" t="s">
        <v>122</v>
      </c>
      <c r="B40" s="155">
        <v>529547</v>
      </c>
      <c r="C40" s="155">
        <v>742</v>
      </c>
      <c r="D40" s="152">
        <f>C40/B40*100</f>
        <v>0.14011976274060658</v>
      </c>
      <c r="E40" s="155">
        <v>52816</v>
      </c>
      <c r="F40" s="155">
        <v>0</v>
      </c>
      <c r="G40" s="152">
        <f>F40/E40*100</f>
        <v>0</v>
      </c>
      <c r="H40" s="162">
        <f t="shared" ref="H40:H47" si="7">B40+E40</f>
        <v>582363</v>
      </c>
      <c r="I40" s="162"/>
      <c r="J40" s="162">
        <f t="shared" ref="J40:J47" si="8">C40+F40</f>
        <v>742</v>
      </c>
      <c r="K40" s="152">
        <f t="shared" si="6"/>
        <v>0.12741194066243905</v>
      </c>
      <c r="M40" s="88"/>
    </row>
    <row r="41" spans="1:13" s="10" customFormat="1" ht="87" customHeight="1">
      <c r="A41" s="164" t="s">
        <v>133</v>
      </c>
      <c r="B41" s="154">
        <v>0</v>
      </c>
      <c r="C41" s="154">
        <v>0</v>
      </c>
      <c r="D41" s="152">
        <v>0</v>
      </c>
      <c r="E41" s="156">
        <v>405</v>
      </c>
      <c r="F41" s="155">
        <v>0</v>
      </c>
      <c r="G41" s="152">
        <f>F41/E41*100</f>
        <v>0</v>
      </c>
      <c r="H41" s="162">
        <f>B41+E41</f>
        <v>405</v>
      </c>
      <c r="I41" s="162"/>
      <c r="J41" s="162">
        <f>C41+F41</f>
        <v>0</v>
      </c>
      <c r="K41" s="152">
        <f>J41/H41*100</f>
        <v>0</v>
      </c>
      <c r="M41" s="88"/>
    </row>
    <row r="42" spans="1:13" s="10" customFormat="1" ht="46.5" customHeight="1">
      <c r="A42" s="159" t="s">
        <v>120</v>
      </c>
      <c r="B42" s="154">
        <v>0</v>
      </c>
      <c r="C42" s="154">
        <v>0</v>
      </c>
      <c r="D42" s="152">
        <v>0</v>
      </c>
      <c r="E42" s="155">
        <v>1168</v>
      </c>
      <c r="F42" s="155">
        <v>0</v>
      </c>
      <c r="G42" s="152">
        <f>F42/E42*100</f>
        <v>0</v>
      </c>
      <c r="H42" s="162">
        <f t="shared" si="7"/>
        <v>1168</v>
      </c>
      <c r="I42" s="162"/>
      <c r="J42" s="162">
        <f t="shared" si="8"/>
        <v>0</v>
      </c>
      <c r="K42" s="152">
        <f t="shared" si="6"/>
        <v>0</v>
      </c>
      <c r="L42" s="88"/>
    </row>
    <row r="43" spans="1:13" s="10" customFormat="1" ht="62.25" customHeight="1">
      <c r="A43" s="163" t="s">
        <v>121</v>
      </c>
      <c r="B43" s="154">
        <v>553029</v>
      </c>
      <c r="C43" s="154">
        <v>20994</v>
      </c>
      <c r="D43" s="152">
        <f>C43/B43*100</f>
        <v>3.796184286899964</v>
      </c>
      <c r="E43" s="156">
        <v>0</v>
      </c>
      <c r="F43" s="155">
        <v>0</v>
      </c>
      <c r="G43" s="152">
        <v>0</v>
      </c>
      <c r="H43" s="162">
        <f t="shared" si="7"/>
        <v>553029</v>
      </c>
      <c r="I43" s="162"/>
      <c r="J43" s="162">
        <f t="shared" si="8"/>
        <v>20994</v>
      </c>
      <c r="K43" s="152">
        <f t="shared" si="6"/>
        <v>3.796184286899964</v>
      </c>
    </row>
    <row r="44" spans="1:13" s="10" customFormat="1" ht="168" customHeight="1">
      <c r="A44" s="159" t="s">
        <v>127</v>
      </c>
      <c r="B44" s="155">
        <v>6264</v>
      </c>
      <c r="C44" s="155">
        <v>280</v>
      </c>
      <c r="D44" s="152">
        <f>C44/B44*100</f>
        <v>4.4699872286079181</v>
      </c>
      <c r="E44" s="156">
        <v>0</v>
      </c>
      <c r="F44" s="155">
        <v>0</v>
      </c>
      <c r="G44" s="152">
        <v>0</v>
      </c>
      <c r="H44" s="162">
        <f t="shared" si="7"/>
        <v>6264</v>
      </c>
      <c r="I44" s="162"/>
      <c r="J44" s="162">
        <f t="shared" si="8"/>
        <v>280</v>
      </c>
      <c r="K44" s="152">
        <f>J44/H44*100</f>
        <v>4.4699872286079181</v>
      </c>
    </row>
    <row r="45" spans="1:13" s="10" customFormat="1" ht="63.75" customHeight="1">
      <c r="A45" s="159" t="s">
        <v>128</v>
      </c>
      <c r="B45" s="155">
        <v>20000</v>
      </c>
      <c r="C45" s="155">
        <v>0</v>
      </c>
      <c r="D45" s="152">
        <f>C45/B45*100</f>
        <v>0</v>
      </c>
      <c r="E45" s="156">
        <v>9919</v>
      </c>
      <c r="F45" s="155">
        <v>0</v>
      </c>
      <c r="G45" s="152">
        <f>F45/E45*100</f>
        <v>0</v>
      </c>
      <c r="H45" s="162">
        <f t="shared" si="7"/>
        <v>29919</v>
      </c>
      <c r="I45" s="162"/>
      <c r="J45" s="162">
        <f t="shared" si="8"/>
        <v>0</v>
      </c>
      <c r="K45" s="152">
        <f>J45/H45*100</f>
        <v>0</v>
      </c>
    </row>
    <row r="46" spans="1:13" s="10" customFormat="1" ht="86.25" customHeight="1">
      <c r="A46" s="163" t="s">
        <v>129</v>
      </c>
      <c r="B46" s="154">
        <v>0</v>
      </c>
      <c r="C46" s="154">
        <v>-34</v>
      </c>
      <c r="D46" s="152">
        <v>0</v>
      </c>
      <c r="E46" s="156">
        <v>0</v>
      </c>
      <c r="F46" s="155">
        <v>0</v>
      </c>
      <c r="G46" s="152">
        <v>0</v>
      </c>
      <c r="H46" s="162">
        <f t="shared" si="7"/>
        <v>0</v>
      </c>
      <c r="I46" s="162">
        <f>C46+F46</f>
        <v>-34</v>
      </c>
      <c r="J46" s="162">
        <f t="shared" si="8"/>
        <v>-34</v>
      </c>
      <c r="K46" s="152">
        <v>0</v>
      </c>
    </row>
    <row r="47" spans="1:13" s="10" customFormat="1" ht="65.25" customHeight="1">
      <c r="A47" s="163" t="s">
        <v>134</v>
      </c>
      <c r="B47" s="154">
        <v>0</v>
      </c>
      <c r="C47" s="154">
        <v>0</v>
      </c>
      <c r="D47" s="152">
        <v>0</v>
      </c>
      <c r="E47" s="156">
        <v>0</v>
      </c>
      <c r="F47" s="155">
        <v>0</v>
      </c>
      <c r="G47" s="152">
        <v>0</v>
      </c>
      <c r="H47" s="162">
        <f t="shared" si="7"/>
        <v>0</v>
      </c>
      <c r="I47" s="162"/>
      <c r="J47" s="162">
        <f t="shared" si="8"/>
        <v>0</v>
      </c>
      <c r="K47" s="152">
        <v>0</v>
      </c>
    </row>
    <row r="48" spans="1:13" s="10" customFormat="1" ht="22.5" customHeight="1">
      <c r="A48" s="165" t="s">
        <v>3</v>
      </c>
      <c r="B48" s="166">
        <f>SUM(B34:B47)</f>
        <v>1658285</v>
      </c>
      <c r="C48" s="166">
        <f>SUM(C34:C47)</f>
        <v>60760</v>
      </c>
      <c r="D48" s="152">
        <f>C48/B48*100</f>
        <v>3.6640263887088165</v>
      </c>
      <c r="E48" s="166">
        <f>SUM(E34:E47)</f>
        <v>147926</v>
      </c>
      <c r="F48" s="166">
        <f>SUM(F34:F47)</f>
        <v>3410</v>
      </c>
      <c r="G48" s="152">
        <f>F48/E48*100</f>
        <v>2.3052066573827452</v>
      </c>
      <c r="H48" s="166">
        <f>(B48+E48)-(B44+E38+E39+E42+E43+E40+E44+E45+E41)</f>
        <v>1705947</v>
      </c>
      <c r="I48" s="166"/>
      <c r="J48" s="166">
        <f>(C48+F48)-(F38+F39+F43+C44+F40+F44+F42+F45+F41)</f>
        <v>61763</v>
      </c>
      <c r="K48" s="152">
        <f>J48/H48*100</f>
        <v>3.6204524525087822</v>
      </c>
    </row>
    <row r="49" spans="1:12" s="10" customFormat="1" ht="24" customHeight="1">
      <c r="A49" s="268" t="s">
        <v>79</v>
      </c>
      <c r="B49" s="269"/>
      <c r="C49" s="269"/>
      <c r="D49" s="269"/>
      <c r="E49" s="269"/>
      <c r="F49" s="269"/>
      <c r="G49" s="269"/>
      <c r="H49" s="269"/>
      <c r="I49" s="269"/>
      <c r="J49" s="269"/>
      <c r="K49" s="270"/>
    </row>
    <row r="50" spans="1:12" s="10" customFormat="1" ht="19.5" customHeight="1">
      <c r="A50" s="271" t="s">
        <v>35</v>
      </c>
      <c r="B50" s="272" t="s">
        <v>23</v>
      </c>
      <c r="C50" s="272"/>
      <c r="D50" s="272"/>
      <c r="E50" s="273" t="s">
        <v>38</v>
      </c>
      <c r="F50" s="274"/>
      <c r="G50" s="275"/>
      <c r="H50" s="276" t="s">
        <v>74</v>
      </c>
      <c r="I50" s="276"/>
      <c r="J50" s="276"/>
      <c r="K50" s="276"/>
    </row>
    <row r="51" spans="1:12" s="10" customFormat="1" ht="86.25" customHeight="1">
      <c r="A51" s="254"/>
      <c r="B51" s="142" t="s">
        <v>147</v>
      </c>
      <c r="C51" s="142" t="s">
        <v>149</v>
      </c>
      <c r="D51" s="143" t="s">
        <v>53</v>
      </c>
      <c r="E51" s="142" t="s">
        <v>148</v>
      </c>
      <c r="F51" s="142" t="s">
        <v>145</v>
      </c>
      <c r="G51" s="143" t="s">
        <v>53</v>
      </c>
      <c r="H51" s="142" t="s">
        <v>150</v>
      </c>
      <c r="I51" s="142" t="s">
        <v>110</v>
      </c>
      <c r="J51" s="142" t="s">
        <v>145</v>
      </c>
      <c r="K51" s="143" t="s">
        <v>53</v>
      </c>
    </row>
    <row r="52" spans="1:12" s="10" customFormat="1" ht="39.75" customHeight="1">
      <c r="A52" s="167" t="s">
        <v>46</v>
      </c>
      <c r="B52" s="168">
        <f>SUM(B53:B59)</f>
        <v>67291</v>
      </c>
      <c r="C52" s="168">
        <f>SUM(C53:C59)</f>
        <v>1396</v>
      </c>
      <c r="D52" s="152">
        <f t="shared" ref="D52:D82" si="9">IF(B52=0,  "0 ", C52/B52*100)</f>
        <v>2.0745716366230256</v>
      </c>
      <c r="E52" s="168">
        <f>SUM(E53:E59)</f>
        <v>35891</v>
      </c>
      <c r="F52" s="168">
        <f>SUM(F53:F59)</f>
        <v>2007</v>
      </c>
      <c r="G52" s="152">
        <f t="shared" ref="G52:G82" si="10">IF(E52=0,  "0 ", F52/E52*100)</f>
        <v>5.5919311247945167</v>
      </c>
      <c r="H52" s="168">
        <f>SUM(H53:H59)</f>
        <v>103145</v>
      </c>
      <c r="I52" s="168">
        <f>SUM(I53:I59)</f>
        <v>0</v>
      </c>
      <c r="J52" s="168">
        <f>SUM(J53:J59)</f>
        <v>3403</v>
      </c>
      <c r="K52" s="152">
        <f t="shared" ref="K52:K82" si="11">IF(H52=0,  "0 ", J52/H52*100)</f>
        <v>3.2992389354791798</v>
      </c>
    </row>
    <row r="53" spans="1:12" s="10" customFormat="1" ht="87.75" customHeight="1">
      <c r="A53" s="169" t="s">
        <v>54</v>
      </c>
      <c r="B53" s="170">
        <v>2535</v>
      </c>
      <c r="C53" s="171">
        <v>46</v>
      </c>
      <c r="D53" s="152">
        <f t="shared" si="9"/>
        <v>1.8145956607495068</v>
      </c>
      <c r="E53" s="170">
        <v>0</v>
      </c>
      <c r="F53" s="171">
        <v>0</v>
      </c>
      <c r="G53" s="152" t="str">
        <f t="shared" si="10"/>
        <v xml:space="preserve">0 </v>
      </c>
      <c r="H53" s="172">
        <f>B53+E53</f>
        <v>2535</v>
      </c>
      <c r="I53" s="172"/>
      <c r="J53" s="173">
        <f>C53+F53</f>
        <v>46</v>
      </c>
      <c r="K53" s="152">
        <f t="shared" si="11"/>
        <v>1.8145956607495068</v>
      </c>
      <c r="L53" s="104"/>
    </row>
    <row r="54" spans="1:12" s="10" customFormat="1" ht="103.5" customHeight="1">
      <c r="A54" s="169" t="s">
        <v>55</v>
      </c>
      <c r="B54" s="174">
        <v>3569</v>
      </c>
      <c r="C54" s="175">
        <v>42</v>
      </c>
      <c r="D54" s="152">
        <f t="shared" si="9"/>
        <v>1.1768002241524236</v>
      </c>
      <c r="E54" s="174">
        <v>25</v>
      </c>
      <c r="F54" s="176">
        <v>0</v>
      </c>
      <c r="G54" s="152">
        <f t="shared" si="10"/>
        <v>0</v>
      </c>
      <c r="H54" s="172">
        <f>B54</f>
        <v>3569</v>
      </c>
      <c r="I54" s="172"/>
      <c r="J54" s="173">
        <f>C54+F54-I54</f>
        <v>42</v>
      </c>
      <c r="K54" s="152">
        <f t="shared" si="11"/>
        <v>1.1768002241524236</v>
      </c>
      <c r="L54" s="104"/>
    </row>
    <row r="55" spans="1:12" s="10" customFormat="1" ht="126.75" customHeight="1">
      <c r="A55" s="169" t="s">
        <v>56</v>
      </c>
      <c r="B55" s="174">
        <v>50416</v>
      </c>
      <c r="C55" s="175">
        <v>1260</v>
      </c>
      <c r="D55" s="152">
        <f t="shared" si="9"/>
        <v>2.4992066010790226</v>
      </c>
      <c r="E55" s="174">
        <v>33410</v>
      </c>
      <c r="F55" s="176">
        <v>1928</v>
      </c>
      <c r="G55" s="152">
        <f t="shared" si="10"/>
        <v>5.7707273271475605</v>
      </c>
      <c r="H55" s="172">
        <v>83814</v>
      </c>
      <c r="I55" s="172"/>
      <c r="J55" s="173">
        <f>C55+F55-I55</f>
        <v>3188</v>
      </c>
      <c r="K55" s="152">
        <f t="shared" si="11"/>
        <v>3.8036604863149353</v>
      </c>
      <c r="L55" s="104"/>
    </row>
    <row r="56" spans="1:12" s="10" customFormat="1" ht="28.5" customHeight="1">
      <c r="A56" s="169" t="s">
        <v>92</v>
      </c>
      <c r="B56" s="174">
        <v>61</v>
      </c>
      <c r="C56" s="175">
        <v>0</v>
      </c>
      <c r="D56" s="152">
        <f t="shared" si="9"/>
        <v>0</v>
      </c>
      <c r="E56" s="174">
        <v>0</v>
      </c>
      <c r="F56" s="176">
        <v>0</v>
      </c>
      <c r="G56" s="152" t="str">
        <f t="shared" si="10"/>
        <v xml:space="preserve">0 </v>
      </c>
      <c r="H56" s="172">
        <f>B56+E56</f>
        <v>61</v>
      </c>
      <c r="I56" s="172"/>
      <c r="J56" s="173">
        <f>C56+F56</f>
        <v>0</v>
      </c>
      <c r="K56" s="152">
        <f t="shared" si="11"/>
        <v>0</v>
      </c>
      <c r="L56" s="104"/>
    </row>
    <row r="57" spans="1:12" s="10" customFormat="1" ht="43.5" customHeight="1">
      <c r="A57" s="169" t="s">
        <v>6</v>
      </c>
      <c r="B57" s="174">
        <v>1894</v>
      </c>
      <c r="C57" s="175">
        <v>41</v>
      </c>
      <c r="D57" s="152">
        <f t="shared" si="9"/>
        <v>2.1647307286166839</v>
      </c>
      <c r="E57" s="174">
        <v>0</v>
      </c>
      <c r="F57" s="176">
        <v>0</v>
      </c>
      <c r="G57" s="152" t="str">
        <f t="shared" si="10"/>
        <v xml:space="preserve">0 </v>
      </c>
      <c r="H57" s="172">
        <f>B57+E57</f>
        <v>1894</v>
      </c>
      <c r="I57" s="172"/>
      <c r="J57" s="173">
        <f>C57+F57</f>
        <v>41</v>
      </c>
      <c r="K57" s="152">
        <f t="shared" si="11"/>
        <v>2.1647307286166839</v>
      </c>
      <c r="L57" s="104"/>
    </row>
    <row r="58" spans="1:12" s="10" customFormat="1" ht="31.5" customHeight="1">
      <c r="A58" s="169" t="s">
        <v>75</v>
      </c>
      <c r="B58" s="174">
        <v>1000</v>
      </c>
      <c r="C58" s="175">
        <v>0</v>
      </c>
      <c r="D58" s="152">
        <f t="shared" si="9"/>
        <v>0</v>
      </c>
      <c r="E58" s="174">
        <v>1200</v>
      </c>
      <c r="F58" s="176">
        <v>0</v>
      </c>
      <c r="G58" s="152">
        <f t="shared" si="10"/>
        <v>0</v>
      </c>
      <c r="H58" s="172">
        <f>B58+E58</f>
        <v>2200</v>
      </c>
      <c r="I58" s="172"/>
      <c r="J58" s="173">
        <f>C58+F58</f>
        <v>0</v>
      </c>
      <c r="K58" s="152">
        <f t="shared" si="11"/>
        <v>0</v>
      </c>
      <c r="L58" s="104"/>
    </row>
    <row r="59" spans="1:12" s="10" customFormat="1" ht="44.25" customHeight="1">
      <c r="A59" s="169" t="s">
        <v>57</v>
      </c>
      <c r="B59" s="174">
        <v>7816</v>
      </c>
      <c r="C59" s="175">
        <v>7</v>
      </c>
      <c r="D59" s="152">
        <f t="shared" si="9"/>
        <v>8.9559877175025587E-2</v>
      </c>
      <c r="E59" s="174">
        <v>1256</v>
      </c>
      <c r="F59" s="176">
        <v>79</v>
      </c>
      <c r="G59" s="152">
        <f t="shared" si="10"/>
        <v>6.2898089171974521</v>
      </c>
      <c r="H59" s="172">
        <f>E59+B59</f>
        <v>9072</v>
      </c>
      <c r="I59" s="172"/>
      <c r="J59" s="173">
        <f>C59+F59-I59</f>
        <v>86</v>
      </c>
      <c r="K59" s="152">
        <f t="shared" si="11"/>
        <v>0.94797178130511461</v>
      </c>
      <c r="L59" s="104"/>
    </row>
    <row r="60" spans="1:12" s="10" customFormat="1" ht="31.5" customHeight="1">
      <c r="A60" s="167" t="s">
        <v>47</v>
      </c>
      <c r="B60" s="168">
        <f>B61</f>
        <v>1168</v>
      </c>
      <c r="C60" s="168">
        <f>C61</f>
        <v>0</v>
      </c>
      <c r="D60" s="152">
        <f t="shared" si="9"/>
        <v>0</v>
      </c>
      <c r="E60" s="168">
        <f>E61</f>
        <v>1168</v>
      </c>
      <c r="F60" s="168">
        <f>F61</f>
        <v>0</v>
      </c>
      <c r="G60" s="152">
        <f t="shared" si="10"/>
        <v>0</v>
      </c>
      <c r="H60" s="168">
        <f>H61</f>
        <v>1168</v>
      </c>
      <c r="I60" s="168">
        <f>I61</f>
        <v>0</v>
      </c>
      <c r="J60" s="168">
        <f>J61</f>
        <v>0</v>
      </c>
      <c r="K60" s="152">
        <f t="shared" si="11"/>
        <v>0</v>
      </c>
      <c r="L60" s="104"/>
    </row>
    <row r="61" spans="1:12" s="10" customFormat="1" ht="44.25" customHeight="1">
      <c r="A61" s="169" t="s">
        <v>26</v>
      </c>
      <c r="B61" s="174">
        <v>1168</v>
      </c>
      <c r="C61" s="174">
        <v>0</v>
      </c>
      <c r="D61" s="152">
        <f t="shared" si="9"/>
        <v>0</v>
      </c>
      <c r="E61" s="174">
        <v>1168</v>
      </c>
      <c r="F61" s="176">
        <v>0</v>
      </c>
      <c r="G61" s="152">
        <f t="shared" si="10"/>
        <v>0</v>
      </c>
      <c r="H61" s="172">
        <f>B61</f>
        <v>1168</v>
      </c>
      <c r="I61" s="172"/>
      <c r="J61" s="155">
        <f>C61+F61-I61</f>
        <v>0</v>
      </c>
      <c r="K61" s="152">
        <f t="shared" si="11"/>
        <v>0</v>
      </c>
      <c r="L61" s="104"/>
    </row>
    <row r="62" spans="1:12" s="10" customFormat="1" ht="39" hidden="1" customHeight="1">
      <c r="A62" s="169" t="s">
        <v>41</v>
      </c>
      <c r="B62" s="174"/>
      <c r="C62" s="174"/>
      <c r="D62" s="152" t="str">
        <f t="shared" si="9"/>
        <v xml:space="preserve">0 </v>
      </c>
      <c r="E62" s="174"/>
      <c r="F62" s="172"/>
      <c r="G62" s="152" t="str">
        <f t="shared" si="10"/>
        <v xml:space="preserve">0 </v>
      </c>
      <c r="H62" s="172">
        <f>B62+E62</f>
        <v>0</v>
      </c>
      <c r="I62" s="172"/>
      <c r="J62" s="172">
        <f>C62+F62</f>
        <v>0</v>
      </c>
      <c r="K62" s="152" t="str">
        <f t="shared" si="11"/>
        <v xml:space="preserve">0 </v>
      </c>
      <c r="L62" s="104"/>
    </row>
    <row r="63" spans="1:12" s="10" customFormat="1" ht="45.75" customHeight="1">
      <c r="A63" s="167" t="s">
        <v>107</v>
      </c>
      <c r="B63" s="168">
        <f>B64+B65+B66+B67</f>
        <v>7503</v>
      </c>
      <c r="C63" s="168">
        <f>C64+C65+C66+C67</f>
        <v>150</v>
      </c>
      <c r="D63" s="152">
        <f t="shared" si="9"/>
        <v>1.9992003198720514</v>
      </c>
      <c r="E63" s="168">
        <f>E64+E65+E67+E66</f>
        <v>4959</v>
      </c>
      <c r="F63" s="168">
        <f>F64+F67+F65+F66</f>
        <v>284</v>
      </c>
      <c r="G63" s="152">
        <f t="shared" si="10"/>
        <v>5.7269610808630773</v>
      </c>
      <c r="H63" s="168">
        <f>H64+H65+H67+H66</f>
        <v>12161</v>
      </c>
      <c r="I63" s="168">
        <f>I64+I65+I67</f>
        <v>0</v>
      </c>
      <c r="J63" s="168">
        <f>J64+J65+J67+J66</f>
        <v>434</v>
      </c>
      <c r="K63" s="152">
        <f t="shared" si="11"/>
        <v>3.5687854617218977</v>
      </c>
      <c r="L63" s="104"/>
    </row>
    <row r="64" spans="1:12" s="10" customFormat="1" ht="23.25" customHeight="1">
      <c r="A64" s="169" t="s">
        <v>111</v>
      </c>
      <c r="B64" s="174">
        <v>1229</v>
      </c>
      <c r="C64" s="175">
        <v>29</v>
      </c>
      <c r="D64" s="152">
        <f t="shared" si="9"/>
        <v>2.3596419853539463</v>
      </c>
      <c r="E64" s="174">
        <v>0</v>
      </c>
      <c r="F64" s="176">
        <v>0</v>
      </c>
      <c r="G64" s="152" t="str">
        <f t="shared" si="10"/>
        <v xml:space="preserve">0 </v>
      </c>
      <c r="H64" s="172">
        <f>B64+E64</f>
        <v>1229</v>
      </c>
      <c r="I64" s="172"/>
      <c r="J64" s="176">
        <f>C64+F64</f>
        <v>29</v>
      </c>
      <c r="K64" s="152">
        <f t="shared" si="11"/>
        <v>2.3596419853539463</v>
      </c>
      <c r="L64" s="104"/>
    </row>
    <row r="65" spans="1:12" s="10" customFormat="1" ht="87" hidden="1" customHeight="1">
      <c r="A65" s="169" t="s">
        <v>69</v>
      </c>
      <c r="B65" s="174"/>
      <c r="C65" s="175">
        <v>0</v>
      </c>
      <c r="D65" s="152" t="str">
        <f t="shared" si="9"/>
        <v xml:space="preserve">0 </v>
      </c>
      <c r="E65" s="174">
        <v>0</v>
      </c>
      <c r="F65" s="176">
        <v>0</v>
      </c>
      <c r="G65" s="152" t="str">
        <f t="shared" si="10"/>
        <v xml:space="preserve">0 </v>
      </c>
      <c r="H65" s="172">
        <f>B65+E65</f>
        <v>0</v>
      </c>
      <c r="I65" s="172"/>
      <c r="J65" s="173">
        <f>C65+F65</f>
        <v>0</v>
      </c>
      <c r="K65" s="152" t="str">
        <f t="shared" si="11"/>
        <v xml:space="preserve">0 </v>
      </c>
      <c r="L65" s="104"/>
    </row>
    <row r="66" spans="1:12" s="10" customFormat="1" ht="72.599999999999994" customHeight="1">
      <c r="A66" s="169" t="s">
        <v>132</v>
      </c>
      <c r="B66" s="174">
        <v>5728</v>
      </c>
      <c r="C66" s="175">
        <v>121</v>
      </c>
      <c r="D66" s="152">
        <f t="shared" si="9"/>
        <v>2.1124301675977653</v>
      </c>
      <c r="E66" s="174">
        <v>4623</v>
      </c>
      <c r="F66" s="176">
        <v>284</v>
      </c>
      <c r="G66" s="152">
        <f t="shared" si="10"/>
        <v>6.1431970581873241</v>
      </c>
      <c r="H66" s="172">
        <v>10350</v>
      </c>
      <c r="I66" s="172"/>
      <c r="J66" s="173">
        <f>C66+F66-I66</f>
        <v>405</v>
      </c>
      <c r="K66" s="152">
        <f t="shared" si="11"/>
        <v>3.9130434782608701</v>
      </c>
      <c r="L66" s="104"/>
    </row>
    <row r="67" spans="1:12" s="10" customFormat="1" ht="64.5" customHeight="1">
      <c r="A67" s="169" t="s">
        <v>91</v>
      </c>
      <c r="B67" s="174">
        <v>546</v>
      </c>
      <c r="C67" s="175">
        <v>0</v>
      </c>
      <c r="D67" s="152">
        <f t="shared" si="9"/>
        <v>0</v>
      </c>
      <c r="E67" s="174">
        <v>336</v>
      </c>
      <c r="F67" s="176">
        <v>0</v>
      </c>
      <c r="G67" s="152">
        <f t="shared" si="10"/>
        <v>0</v>
      </c>
      <c r="H67" s="172">
        <v>582</v>
      </c>
      <c r="I67" s="172"/>
      <c r="J67" s="173">
        <f>C67+F67-I67</f>
        <v>0</v>
      </c>
      <c r="K67" s="152">
        <f t="shared" si="11"/>
        <v>0</v>
      </c>
      <c r="L67" s="104"/>
    </row>
    <row r="68" spans="1:12" s="10" customFormat="1" ht="27.75" customHeight="1">
      <c r="A68" s="167" t="s">
        <v>48</v>
      </c>
      <c r="B68" s="168">
        <f>B69+B71+B73+B74+B75+B70+B72</f>
        <v>436920</v>
      </c>
      <c r="C68" s="168">
        <f>C69+C71+C73+C74+C75+C70+C72</f>
        <v>1983</v>
      </c>
      <c r="D68" s="152">
        <f t="shared" si="9"/>
        <v>0.45385882999176053</v>
      </c>
      <c r="E68" s="168">
        <f>E69+E71+E73+E74+E75+E70+E72</f>
        <v>28803</v>
      </c>
      <c r="F68" s="168">
        <f>F69+F71+F73+F74+F75+F70+F72</f>
        <v>1785</v>
      </c>
      <c r="G68" s="152">
        <f t="shared" si="10"/>
        <v>6.1972711175919173</v>
      </c>
      <c r="H68" s="168">
        <f>H69+H71+H73+H74+H75+H70+H72</f>
        <v>455399</v>
      </c>
      <c r="I68" s="168">
        <f>I69+I71+I73+I74+I75+I70+I72</f>
        <v>0</v>
      </c>
      <c r="J68" s="168">
        <f>J69+J71+J73+J74+J75+J70+J72</f>
        <v>3768</v>
      </c>
      <c r="K68" s="152">
        <f t="shared" si="11"/>
        <v>0.82740629645651398</v>
      </c>
      <c r="L68" s="104"/>
    </row>
    <row r="69" spans="1:12" s="10" customFormat="1" ht="34.5" customHeight="1">
      <c r="A69" s="169" t="s">
        <v>76</v>
      </c>
      <c r="B69" s="174">
        <v>581</v>
      </c>
      <c r="C69" s="175">
        <v>11</v>
      </c>
      <c r="D69" s="152">
        <f t="shared" si="9"/>
        <v>1.8932874354561102</v>
      </c>
      <c r="E69" s="174">
        <v>0</v>
      </c>
      <c r="F69" s="176">
        <v>0</v>
      </c>
      <c r="G69" s="152" t="str">
        <f t="shared" si="10"/>
        <v xml:space="preserve">0 </v>
      </c>
      <c r="H69" s="172">
        <v>581</v>
      </c>
      <c r="I69" s="172"/>
      <c r="J69" s="176">
        <f>C69+F69</f>
        <v>11</v>
      </c>
      <c r="K69" s="152">
        <f t="shared" si="11"/>
        <v>1.8932874354561102</v>
      </c>
      <c r="L69" s="104"/>
    </row>
    <row r="70" spans="1:12" s="10" customFormat="1" ht="41.25" customHeight="1">
      <c r="A70" s="169" t="s">
        <v>28</v>
      </c>
      <c r="B70" s="174">
        <v>9443</v>
      </c>
      <c r="C70" s="175">
        <v>208</v>
      </c>
      <c r="D70" s="152">
        <f t="shared" si="9"/>
        <v>2.2026898231494227</v>
      </c>
      <c r="E70" s="174">
        <v>405</v>
      </c>
      <c r="F70" s="176">
        <v>0</v>
      </c>
      <c r="G70" s="152">
        <f t="shared" si="10"/>
        <v>0</v>
      </c>
      <c r="H70" s="172">
        <v>9443</v>
      </c>
      <c r="I70" s="172"/>
      <c r="J70" s="176">
        <f>C70+F70</f>
        <v>208</v>
      </c>
      <c r="K70" s="152">
        <f t="shared" si="11"/>
        <v>2.2026898231494227</v>
      </c>
      <c r="L70" s="104"/>
    </row>
    <row r="71" spans="1:12" s="10" customFormat="1" ht="39" hidden="1" customHeight="1">
      <c r="A71" s="169" t="s">
        <v>70</v>
      </c>
      <c r="B71" s="174">
        <v>0</v>
      </c>
      <c r="C71" s="175">
        <v>0</v>
      </c>
      <c r="D71" s="152" t="str">
        <f t="shared" si="9"/>
        <v xml:space="preserve">0 </v>
      </c>
      <c r="E71" s="174">
        <v>0</v>
      </c>
      <c r="F71" s="176">
        <v>0</v>
      </c>
      <c r="G71" s="152" t="str">
        <f t="shared" si="10"/>
        <v xml:space="preserve">0 </v>
      </c>
      <c r="H71" s="172">
        <f>B71+E71</f>
        <v>0</v>
      </c>
      <c r="I71" s="172"/>
      <c r="J71" s="176">
        <f>C71+F71</f>
        <v>0</v>
      </c>
      <c r="K71" s="152" t="str">
        <f t="shared" si="11"/>
        <v xml:space="preserve">0 </v>
      </c>
      <c r="L71" s="104"/>
    </row>
    <row r="72" spans="1:12" s="10" customFormat="1" ht="39" hidden="1" customHeight="1">
      <c r="A72" s="169" t="s">
        <v>83</v>
      </c>
      <c r="B72" s="174">
        <v>0</v>
      </c>
      <c r="C72" s="175">
        <v>0</v>
      </c>
      <c r="D72" s="152" t="str">
        <f t="shared" si="9"/>
        <v xml:space="preserve">0 </v>
      </c>
      <c r="E72" s="174">
        <v>0</v>
      </c>
      <c r="F72" s="176">
        <v>0</v>
      </c>
      <c r="G72" s="152" t="str">
        <f t="shared" si="10"/>
        <v xml:space="preserve">0 </v>
      </c>
      <c r="H72" s="172">
        <f>B72+E72</f>
        <v>0</v>
      </c>
      <c r="I72" s="172"/>
      <c r="J72" s="176">
        <f>C72+F72</f>
        <v>0</v>
      </c>
      <c r="K72" s="152" t="str">
        <f t="shared" si="11"/>
        <v xml:space="preserve">0 </v>
      </c>
      <c r="L72" s="104"/>
    </row>
    <row r="73" spans="1:12" s="10" customFormat="1" ht="26.25" customHeight="1">
      <c r="A73" s="169" t="s">
        <v>27</v>
      </c>
      <c r="B73" s="174">
        <v>9703</v>
      </c>
      <c r="C73" s="175">
        <v>399</v>
      </c>
      <c r="D73" s="152">
        <f t="shared" si="9"/>
        <v>4.1121302689889729</v>
      </c>
      <c r="E73" s="174">
        <v>0</v>
      </c>
      <c r="F73" s="176">
        <v>0</v>
      </c>
      <c r="G73" s="152" t="str">
        <f t="shared" si="10"/>
        <v xml:space="preserve">0 </v>
      </c>
      <c r="H73" s="172">
        <v>9703</v>
      </c>
      <c r="I73" s="172"/>
      <c r="J73" s="176">
        <f>C73+F73</f>
        <v>399</v>
      </c>
      <c r="K73" s="152">
        <f t="shared" si="11"/>
        <v>4.1121302689889729</v>
      </c>
      <c r="L73" s="104"/>
    </row>
    <row r="74" spans="1:12" s="10" customFormat="1" ht="24.75" customHeight="1">
      <c r="A74" s="169" t="s">
        <v>45</v>
      </c>
      <c r="B74" s="174">
        <v>355291</v>
      </c>
      <c r="C74" s="175">
        <v>129</v>
      </c>
      <c r="D74" s="152">
        <f t="shared" si="9"/>
        <v>3.6308265618887052E-2</v>
      </c>
      <c r="E74" s="174">
        <v>13169</v>
      </c>
      <c r="F74" s="176">
        <v>732</v>
      </c>
      <c r="G74" s="152">
        <f t="shared" si="10"/>
        <v>5.5585086187257948</v>
      </c>
      <c r="H74" s="172">
        <v>358541</v>
      </c>
      <c r="I74" s="172"/>
      <c r="J74" s="176">
        <f>C74+F74-I74</f>
        <v>861</v>
      </c>
      <c r="K74" s="152">
        <f t="shared" si="11"/>
        <v>0.24013990031823418</v>
      </c>
      <c r="L74" s="104"/>
    </row>
    <row r="75" spans="1:12" s="10" customFormat="1" ht="42.75" customHeight="1">
      <c r="A75" s="169" t="s">
        <v>34</v>
      </c>
      <c r="B75" s="174">
        <v>61902</v>
      </c>
      <c r="C75" s="175">
        <v>1236</v>
      </c>
      <c r="D75" s="152">
        <f t="shared" si="9"/>
        <v>1.9967044683532034</v>
      </c>
      <c r="E75" s="174">
        <v>15229</v>
      </c>
      <c r="F75" s="176">
        <v>1053</v>
      </c>
      <c r="G75" s="152">
        <f t="shared" si="10"/>
        <v>6.9144395561100538</v>
      </c>
      <c r="H75" s="172">
        <v>77131</v>
      </c>
      <c r="I75" s="172"/>
      <c r="J75" s="176">
        <f>C75+F75</f>
        <v>2289</v>
      </c>
      <c r="K75" s="152">
        <f t="shared" si="11"/>
        <v>2.9676783653783825</v>
      </c>
      <c r="L75" s="104"/>
    </row>
    <row r="76" spans="1:12" s="10" customFormat="1" ht="42.75" customHeight="1">
      <c r="A76" s="167" t="s">
        <v>105</v>
      </c>
      <c r="B76" s="168">
        <f>B77+B78+B80+B81+B79</f>
        <v>87380</v>
      </c>
      <c r="C76" s="168">
        <f>C77+C78+C80+C81+C79</f>
        <v>1450</v>
      </c>
      <c r="D76" s="152">
        <f t="shared" si="9"/>
        <v>1.659418631265736</v>
      </c>
      <c r="E76" s="168">
        <f>E77+E78+E80+E81+E79</f>
        <v>76820</v>
      </c>
      <c r="F76" s="168">
        <f>F77+F78+F80+F81</f>
        <v>390</v>
      </c>
      <c r="G76" s="152">
        <f t="shared" si="10"/>
        <v>0.50768029159073158</v>
      </c>
      <c r="H76" s="168">
        <f>H77+H78+H80+H81+H79</f>
        <v>105457</v>
      </c>
      <c r="I76" s="168">
        <f>I77+I78+I80+I81+I79</f>
        <v>280</v>
      </c>
      <c r="J76" s="168">
        <f>J77+J78+J80+J81+J79</f>
        <v>1560</v>
      </c>
      <c r="K76" s="152">
        <f t="shared" si="11"/>
        <v>1.4792759134054638</v>
      </c>
      <c r="L76" s="104"/>
    </row>
    <row r="77" spans="1:12" s="10" customFormat="1" ht="30" customHeight="1">
      <c r="A77" s="169" t="s">
        <v>80</v>
      </c>
      <c r="B77" s="174">
        <v>290</v>
      </c>
      <c r="C77" s="175">
        <v>22</v>
      </c>
      <c r="D77" s="152">
        <f t="shared" si="9"/>
        <v>7.5862068965517242</v>
      </c>
      <c r="E77" s="174">
        <v>0</v>
      </c>
      <c r="F77" s="176">
        <v>0</v>
      </c>
      <c r="G77" s="152" t="str">
        <f t="shared" si="10"/>
        <v xml:space="preserve">0 </v>
      </c>
      <c r="H77" s="172">
        <v>290</v>
      </c>
      <c r="I77" s="172"/>
      <c r="J77" s="173">
        <f>C77+F77</f>
        <v>22</v>
      </c>
      <c r="K77" s="152">
        <f t="shared" si="11"/>
        <v>7.5862068965517242</v>
      </c>
      <c r="L77" s="104"/>
    </row>
    <row r="78" spans="1:12" s="10" customFormat="1" ht="39" hidden="1" customHeight="1">
      <c r="A78" s="169" t="s">
        <v>30</v>
      </c>
      <c r="B78" s="174"/>
      <c r="C78" s="175"/>
      <c r="D78" s="152" t="str">
        <f t="shared" si="9"/>
        <v xml:space="preserve">0 </v>
      </c>
      <c r="E78" s="174">
        <v>0</v>
      </c>
      <c r="F78" s="176">
        <v>0</v>
      </c>
      <c r="G78" s="152" t="str">
        <f t="shared" si="10"/>
        <v xml:space="preserve">0 </v>
      </c>
      <c r="H78" s="172">
        <f>B78+E78</f>
        <v>0</v>
      </c>
      <c r="I78" s="172"/>
      <c r="J78" s="173">
        <f>C78+F78</f>
        <v>0</v>
      </c>
      <c r="K78" s="152" t="str">
        <f t="shared" si="11"/>
        <v xml:space="preserve">0 </v>
      </c>
      <c r="L78" s="104"/>
    </row>
    <row r="79" spans="1:12" s="10" customFormat="1" ht="29.25" customHeight="1">
      <c r="A79" s="169" t="s">
        <v>30</v>
      </c>
      <c r="B79" s="174">
        <v>0</v>
      </c>
      <c r="C79" s="175">
        <v>0</v>
      </c>
      <c r="D79" s="152" t="str">
        <f t="shared" si="9"/>
        <v xml:space="preserve">0 </v>
      </c>
      <c r="E79" s="174">
        <v>0</v>
      </c>
      <c r="F79" s="176">
        <v>0</v>
      </c>
      <c r="G79" s="152" t="str">
        <f t="shared" si="10"/>
        <v xml:space="preserve">0 </v>
      </c>
      <c r="H79" s="172">
        <v>0</v>
      </c>
      <c r="I79" s="172"/>
      <c r="J79" s="173">
        <f>C79+F79</f>
        <v>0</v>
      </c>
      <c r="K79" s="152" t="str">
        <f t="shared" si="11"/>
        <v xml:space="preserve">0 </v>
      </c>
      <c r="L79" s="104"/>
    </row>
    <row r="80" spans="1:12" s="10" customFormat="1" ht="27" customHeight="1">
      <c r="A80" s="169" t="s">
        <v>71</v>
      </c>
      <c r="B80" s="174">
        <v>87090</v>
      </c>
      <c r="C80" s="175">
        <v>1428</v>
      </c>
      <c r="D80" s="152">
        <f t="shared" si="9"/>
        <v>1.6396830864622804</v>
      </c>
      <c r="E80" s="174">
        <v>76820</v>
      </c>
      <c r="F80" s="176">
        <v>390</v>
      </c>
      <c r="G80" s="152">
        <f t="shared" si="10"/>
        <v>0.50768029159073158</v>
      </c>
      <c r="H80" s="172">
        <v>105167</v>
      </c>
      <c r="I80" s="172">
        <v>280</v>
      </c>
      <c r="J80" s="173">
        <f>C80+F80-I80</f>
        <v>1538</v>
      </c>
      <c r="K80" s="152">
        <f t="shared" si="11"/>
        <v>1.4624359352268297</v>
      </c>
      <c r="L80" s="104"/>
    </row>
    <row r="81" spans="1:12" s="10" customFormat="1" ht="39" hidden="1" customHeight="1">
      <c r="A81" s="169" t="s">
        <v>72</v>
      </c>
      <c r="B81" s="174">
        <v>0</v>
      </c>
      <c r="C81" s="174">
        <v>0</v>
      </c>
      <c r="D81" s="152" t="str">
        <f t="shared" si="9"/>
        <v xml:space="preserve">0 </v>
      </c>
      <c r="E81" s="174">
        <v>0</v>
      </c>
      <c r="F81" s="172">
        <v>0</v>
      </c>
      <c r="G81" s="152" t="str">
        <f t="shared" si="10"/>
        <v xml:space="preserve">0 </v>
      </c>
      <c r="H81" s="172">
        <f>B81+E81</f>
        <v>0</v>
      </c>
      <c r="I81" s="172"/>
      <c r="J81" s="172">
        <f>C81+F81</f>
        <v>0</v>
      </c>
      <c r="K81" s="152" t="str">
        <f t="shared" si="11"/>
        <v xml:space="preserve">0 </v>
      </c>
      <c r="L81" s="104"/>
    </row>
    <row r="82" spans="1:12" s="10" customFormat="1" ht="25.5" customHeight="1">
      <c r="A82" s="167" t="s">
        <v>106</v>
      </c>
      <c r="B82" s="168">
        <f>B84+B83</f>
        <v>263</v>
      </c>
      <c r="C82" s="168">
        <f>C84</f>
        <v>0</v>
      </c>
      <c r="D82" s="152">
        <f t="shared" si="9"/>
        <v>0</v>
      </c>
      <c r="E82" s="168">
        <f>E84</f>
        <v>0</v>
      </c>
      <c r="F82" s="168">
        <f>F84</f>
        <v>0</v>
      </c>
      <c r="G82" s="152" t="str">
        <f t="shared" si="10"/>
        <v xml:space="preserve">0 </v>
      </c>
      <c r="H82" s="168">
        <f>H84+H83</f>
        <v>263</v>
      </c>
      <c r="I82" s="168">
        <f>I84</f>
        <v>0</v>
      </c>
      <c r="J82" s="168">
        <f>J84</f>
        <v>0</v>
      </c>
      <c r="K82" s="152">
        <f t="shared" si="11"/>
        <v>0</v>
      </c>
      <c r="L82" s="104"/>
    </row>
    <row r="83" spans="1:12" s="10" customFormat="1" ht="24" hidden="1" customHeight="1">
      <c r="A83" s="169" t="s">
        <v>93</v>
      </c>
      <c r="B83" s="170"/>
      <c r="C83" s="168">
        <v>0</v>
      </c>
      <c r="D83" s="152">
        <v>0</v>
      </c>
      <c r="E83" s="168">
        <v>0</v>
      </c>
      <c r="F83" s="168">
        <v>0</v>
      </c>
      <c r="G83" s="152">
        <v>0</v>
      </c>
      <c r="H83" s="168"/>
      <c r="I83" s="168"/>
      <c r="J83" s="168">
        <v>0</v>
      </c>
      <c r="K83" s="152"/>
      <c r="L83" s="104"/>
    </row>
    <row r="84" spans="1:12" s="10" customFormat="1" ht="42" customHeight="1">
      <c r="A84" s="169" t="s">
        <v>112</v>
      </c>
      <c r="B84" s="174">
        <v>263</v>
      </c>
      <c r="C84" s="174">
        <v>0</v>
      </c>
      <c r="D84" s="152">
        <f t="shared" ref="D84:D129" si="12">IF(B84=0,  "0 ", C84/B84*100)</f>
        <v>0</v>
      </c>
      <c r="E84" s="174">
        <v>0</v>
      </c>
      <c r="F84" s="172">
        <v>0</v>
      </c>
      <c r="G84" s="152" t="str">
        <f t="shared" ref="G84:G122" si="13">IF(E84=0,  "0 ", F84/E84*100)</f>
        <v xml:space="preserve">0 </v>
      </c>
      <c r="H84" s="172">
        <f>B84+E84</f>
        <v>263</v>
      </c>
      <c r="I84" s="172"/>
      <c r="J84" s="155">
        <f>C84+F84</f>
        <v>0</v>
      </c>
      <c r="K84" s="152">
        <f t="shared" ref="K84:K129" si="14">IF(H84=0,  "0 ", J84/H84*100)</f>
        <v>0</v>
      </c>
      <c r="L84" s="104"/>
    </row>
    <row r="85" spans="1:12" s="10" customFormat="1" ht="24.75" customHeight="1">
      <c r="A85" s="167" t="s">
        <v>49</v>
      </c>
      <c r="B85" s="177">
        <f>B86+B87+B90+B92+B93+B89</f>
        <v>625330</v>
      </c>
      <c r="C85" s="177">
        <f>C86+C87+C90+C92+C93+C89</f>
        <v>13590</v>
      </c>
      <c r="D85" s="152">
        <f t="shared" si="12"/>
        <v>2.1732525226680313</v>
      </c>
      <c r="E85" s="168">
        <f>E86+E87+E90+E92+E93</f>
        <v>285</v>
      </c>
      <c r="F85" s="168">
        <f>F86+F87+F90+F92+F93</f>
        <v>2</v>
      </c>
      <c r="G85" s="152">
        <f t="shared" si="13"/>
        <v>0.70175438596491224</v>
      </c>
      <c r="H85" s="168">
        <f>H86+H87+H90+H92+H93+H89</f>
        <v>625615</v>
      </c>
      <c r="I85" s="168">
        <f>I86+I87+I90+I92+I93+I89</f>
        <v>0</v>
      </c>
      <c r="J85" s="168">
        <f>J86+J87+J90+J92+J93+J89</f>
        <v>13592</v>
      </c>
      <c r="K85" s="152">
        <f t="shared" si="14"/>
        <v>2.1725821791357305</v>
      </c>
      <c r="L85" s="104"/>
    </row>
    <row r="86" spans="1:12" s="10" customFormat="1" ht="24.75" customHeight="1">
      <c r="A86" s="169" t="s">
        <v>9</v>
      </c>
      <c r="B86" s="174">
        <v>171036</v>
      </c>
      <c r="C86" s="175">
        <v>3518</v>
      </c>
      <c r="D86" s="152">
        <f t="shared" si="12"/>
        <v>2.056876914801562</v>
      </c>
      <c r="E86" s="174">
        <v>0</v>
      </c>
      <c r="F86" s="176">
        <v>0</v>
      </c>
      <c r="G86" s="152" t="str">
        <f t="shared" si="13"/>
        <v xml:space="preserve">0 </v>
      </c>
      <c r="H86" s="174">
        <v>171036</v>
      </c>
      <c r="I86" s="172"/>
      <c r="J86" s="173">
        <f>C86+F86</f>
        <v>3518</v>
      </c>
      <c r="K86" s="152">
        <f t="shared" si="14"/>
        <v>2.056876914801562</v>
      </c>
      <c r="L86" s="104"/>
    </row>
    <row r="87" spans="1:12" s="10" customFormat="1" ht="32.450000000000003" customHeight="1">
      <c r="A87" s="169" t="s">
        <v>10</v>
      </c>
      <c r="B87" s="174">
        <v>383324</v>
      </c>
      <c r="C87" s="175">
        <v>8795</v>
      </c>
      <c r="D87" s="152">
        <f t="shared" si="12"/>
        <v>2.2944036898289699</v>
      </c>
      <c r="E87" s="174">
        <v>0</v>
      </c>
      <c r="F87" s="176">
        <v>0</v>
      </c>
      <c r="G87" s="152" t="str">
        <f t="shared" si="13"/>
        <v xml:space="preserve">0 </v>
      </c>
      <c r="H87" s="174">
        <v>383324</v>
      </c>
      <c r="I87" s="172"/>
      <c r="J87" s="173">
        <f>C87+F87</f>
        <v>8795</v>
      </c>
      <c r="K87" s="152">
        <f t="shared" si="14"/>
        <v>2.2944036898289699</v>
      </c>
      <c r="L87" s="104"/>
    </row>
    <row r="88" spans="1:12" s="10" customFormat="1" ht="32.450000000000003" hidden="1" customHeight="1">
      <c r="A88" s="169" t="s">
        <v>21</v>
      </c>
      <c r="B88" s="174"/>
      <c r="C88" s="175"/>
      <c r="D88" s="152" t="str">
        <f t="shared" si="12"/>
        <v xml:space="preserve">0 </v>
      </c>
      <c r="E88" s="174"/>
      <c r="F88" s="176"/>
      <c r="G88" s="152" t="str">
        <f t="shared" si="13"/>
        <v xml:space="preserve">0 </v>
      </c>
      <c r="H88" s="174">
        <f>B88+E88</f>
        <v>0</v>
      </c>
      <c r="I88" s="172"/>
      <c r="J88" s="173">
        <f>C88+F88</f>
        <v>0</v>
      </c>
      <c r="K88" s="152" t="str">
        <f t="shared" si="14"/>
        <v xml:space="preserve">0 </v>
      </c>
      <c r="L88" s="104"/>
    </row>
    <row r="89" spans="1:12" s="10" customFormat="1" ht="32.450000000000003" customHeight="1">
      <c r="A89" s="169" t="s">
        <v>113</v>
      </c>
      <c r="B89" s="174">
        <v>37675</v>
      </c>
      <c r="C89" s="175">
        <v>741</v>
      </c>
      <c r="D89" s="152">
        <f t="shared" si="12"/>
        <v>1.966821499668215</v>
      </c>
      <c r="E89" s="174">
        <v>0</v>
      </c>
      <c r="F89" s="176">
        <v>0</v>
      </c>
      <c r="G89" s="152" t="str">
        <f t="shared" si="13"/>
        <v xml:space="preserve">0 </v>
      </c>
      <c r="H89" s="174">
        <v>37675</v>
      </c>
      <c r="I89" s="172"/>
      <c r="J89" s="173">
        <f>C89+F89</f>
        <v>741</v>
      </c>
      <c r="K89" s="152">
        <f t="shared" si="14"/>
        <v>1.966821499668215</v>
      </c>
      <c r="L89" s="104"/>
    </row>
    <row r="90" spans="1:12" s="10" customFormat="1" ht="60.75" customHeight="1">
      <c r="A90" s="169" t="s">
        <v>96</v>
      </c>
      <c r="B90" s="174">
        <v>1047</v>
      </c>
      <c r="C90" s="175">
        <v>0</v>
      </c>
      <c r="D90" s="152">
        <f t="shared" si="12"/>
        <v>0</v>
      </c>
      <c r="E90" s="174">
        <v>144</v>
      </c>
      <c r="F90" s="176">
        <v>2</v>
      </c>
      <c r="G90" s="152">
        <f t="shared" si="13"/>
        <v>1.3888888888888888</v>
      </c>
      <c r="H90" s="174">
        <v>1191</v>
      </c>
      <c r="I90" s="172"/>
      <c r="J90" s="173">
        <f>C90+F90-I90</f>
        <v>2</v>
      </c>
      <c r="K90" s="152">
        <f t="shared" si="14"/>
        <v>0.16792611251049538</v>
      </c>
      <c r="L90" s="104"/>
    </row>
    <row r="91" spans="1:12" s="10" customFormat="1" ht="6" hidden="1" customHeight="1">
      <c r="A91" s="169" t="s">
        <v>39</v>
      </c>
      <c r="B91" s="174">
        <v>0</v>
      </c>
      <c r="C91" s="175"/>
      <c r="D91" s="152" t="str">
        <f t="shared" si="12"/>
        <v xml:space="preserve">0 </v>
      </c>
      <c r="E91" s="174"/>
      <c r="F91" s="176"/>
      <c r="G91" s="152" t="str">
        <f t="shared" si="13"/>
        <v xml:space="preserve">0 </v>
      </c>
      <c r="H91" s="174">
        <f>B91+E91</f>
        <v>0</v>
      </c>
      <c r="I91" s="172"/>
      <c r="J91" s="173">
        <f>C91+F91</f>
        <v>0</v>
      </c>
      <c r="K91" s="152" t="str">
        <f t="shared" si="14"/>
        <v xml:space="preserve">0 </v>
      </c>
      <c r="L91" s="104"/>
    </row>
    <row r="92" spans="1:12" s="10" customFormat="1" ht="45" customHeight="1">
      <c r="A92" s="169" t="s">
        <v>20</v>
      </c>
      <c r="B92" s="174">
        <v>2075</v>
      </c>
      <c r="C92" s="175">
        <v>0</v>
      </c>
      <c r="D92" s="152">
        <f t="shared" si="12"/>
        <v>0</v>
      </c>
      <c r="E92" s="174">
        <v>141</v>
      </c>
      <c r="F92" s="176">
        <v>0</v>
      </c>
      <c r="G92" s="152">
        <f t="shared" si="13"/>
        <v>0</v>
      </c>
      <c r="H92" s="174">
        <v>2216</v>
      </c>
      <c r="I92" s="172"/>
      <c r="J92" s="173">
        <f>C92+F92-I92</f>
        <v>0</v>
      </c>
      <c r="K92" s="152">
        <f t="shared" si="14"/>
        <v>0</v>
      </c>
      <c r="L92" s="104"/>
    </row>
    <row r="93" spans="1:12" s="10" customFormat="1" ht="42" customHeight="1">
      <c r="A93" s="169" t="s">
        <v>29</v>
      </c>
      <c r="B93" s="174">
        <v>30173</v>
      </c>
      <c r="C93" s="175">
        <v>536</v>
      </c>
      <c r="D93" s="152">
        <f t="shared" si="12"/>
        <v>1.7764226295031982</v>
      </c>
      <c r="E93" s="174">
        <v>0</v>
      </c>
      <c r="F93" s="176">
        <v>0</v>
      </c>
      <c r="G93" s="152" t="str">
        <f t="shared" si="13"/>
        <v xml:space="preserve">0 </v>
      </c>
      <c r="H93" s="174">
        <v>30173</v>
      </c>
      <c r="I93" s="172"/>
      <c r="J93" s="173">
        <f>C93+F93</f>
        <v>536</v>
      </c>
      <c r="K93" s="152">
        <f t="shared" si="14"/>
        <v>1.7764226295031982</v>
      </c>
      <c r="L93" s="104"/>
    </row>
    <row r="94" spans="1:12" s="10" customFormat="1" ht="42" customHeight="1">
      <c r="A94" s="167" t="s">
        <v>97</v>
      </c>
      <c r="B94" s="168">
        <f>B95+B96+B97</f>
        <v>116580</v>
      </c>
      <c r="C94" s="168">
        <f>C95+C96+C97</f>
        <v>4128</v>
      </c>
      <c r="D94" s="152">
        <f t="shared" si="12"/>
        <v>3.5409161091096242</v>
      </c>
      <c r="E94" s="168">
        <f>E95+E96+E97</f>
        <v>0</v>
      </c>
      <c r="F94" s="168">
        <f>F95+F96+F97</f>
        <v>0</v>
      </c>
      <c r="G94" s="152" t="str">
        <f t="shared" si="13"/>
        <v xml:space="preserve">0 </v>
      </c>
      <c r="H94" s="168">
        <f>H95+H96+H97</f>
        <v>116580</v>
      </c>
      <c r="I94" s="168">
        <f>I95+I96+I97</f>
        <v>0</v>
      </c>
      <c r="J94" s="168">
        <f>J95+J96+J97</f>
        <v>4128</v>
      </c>
      <c r="K94" s="152">
        <f t="shared" si="14"/>
        <v>3.5409161091096242</v>
      </c>
      <c r="L94" s="104"/>
    </row>
    <row r="95" spans="1:12" s="10" customFormat="1" ht="24.75" customHeight="1">
      <c r="A95" s="169" t="s">
        <v>11</v>
      </c>
      <c r="B95" s="174">
        <v>85085</v>
      </c>
      <c r="C95" s="175">
        <v>3484</v>
      </c>
      <c r="D95" s="152">
        <f t="shared" si="12"/>
        <v>4.0947288006111533</v>
      </c>
      <c r="E95" s="174">
        <v>0</v>
      </c>
      <c r="F95" s="176">
        <v>0</v>
      </c>
      <c r="G95" s="152" t="str">
        <f t="shared" si="13"/>
        <v xml:space="preserve">0 </v>
      </c>
      <c r="H95" s="172">
        <v>85085</v>
      </c>
      <c r="I95" s="172"/>
      <c r="J95" s="173">
        <f>C95+F95-I95</f>
        <v>3484</v>
      </c>
      <c r="K95" s="152">
        <f t="shared" si="14"/>
        <v>4.0947288006111533</v>
      </c>
      <c r="L95" s="104"/>
    </row>
    <row r="96" spans="1:12" s="10" customFormat="1" ht="39" hidden="1" customHeight="1">
      <c r="A96" s="169" t="s">
        <v>12</v>
      </c>
      <c r="B96" s="174"/>
      <c r="C96" s="175">
        <v>0</v>
      </c>
      <c r="D96" s="152" t="str">
        <f t="shared" si="12"/>
        <v xml:space="preserve">0 </v>
      </c>
      <c r="E96" s="174">
        <v>0</v>
      </c>
      <c r="F96" s="176">
        <v>0</v>
      </c>
      <c r="G96" s="152" t="str">
        <f t="shared" si="13"/>
        <v xml:space="preserve">0 </v>
      </c>
      <c r="H96" s="172">
        <f>B96+E96</f>
        <v>0</v>
      </c>
      <c r="I96" s="172"/>
      <c r="J96" s="173">
        <f>C96+F96</f>
        <v>0</v>
      </c>
      <c r="K96" s="152" t="str">
        <f t="shared" si="14"/>
        <v xml:space="preserve">0 </v>
      </c>
      <c r="L96" s="104"/>
    </row>
    <row r="97" spans="1:14" s="10" customFormat="1" ht="52.5" customHeight="1">
      <c r="A97" s="169" t="s">
        <v>73</v>
      </c>
      <c r="B97" s="174">
        <v>31495</v>
      </c>
      <c r="C97" s="175">
        <v>644</v>
      </c>
      <c r="D97" s="152">
        <f t="shared" si="12"/>
        <v>2.0447690109541194</v>
      </c>
      <c r="E97" s="174">
        <v>0</v>
      </c>
      <c r="F97" s="176">
        <v>0</v>
      </c>
      <c r="G97" s="152" t="str">
        <f t="shared" si="13"/>
        <v xml:space="preserve">0 </v>
      </c>
      <c r="H97" s="172">
        <v>31495</v>
      </c>
      <c r="I97" s="172"/>
      <c r="J97" s="173">
        <f>C97+F97</f>
        <v>644</v>
      </c>
      <c r="K97" s="152">
        <f t="shared" si="14"/>
        <v>2.0447690109541194</v>
      </c>
      <c r="L97" s="104"/>
    </row>
    <row r="98" spans="1:14" s="10" customFormat="1" ht="25.5" hidden="1" customHeight="1">
      <c r="A98" s="167" t="s">
        <v>84</v>
      </c>
      <c r="B98" s="168">
        <f>B99+B100+B101+B102</f>
        <v>0</v>
      </c>
      <c r="C98" s="178">
        <f>C99+C100+C101+C102</f>
        <v>0</v>
      </c>
      <c r="D98" s="152" t="str">
        <f t="shared" si="12"/>
        <v xml:space="preserve">0 </v>
      </c>
      <c r="E98" s="168">
        <f>E99+E100+E101+E102</f>
        <v>0</v>
      </c>
      <c r="F98" s="168">
        <f>F99+F100+F101+F102</f>
        <v>0</v>
      </c>
      <c r="G98" s="152" t="str">
        <f t="shared" si="13"/>
        <v xml:space="preserve">0 </v>
      </c>
      <c r="H98" s="168">
        <f>H99+H100+H101+H102</f>
        <v>0</v>
      </c>
      <c r="I98" s="168"/>
      <c r="J98" s="168">
        <f>J99+J100+J101+J102</f>
        <v>0</v>
      </c>
      <c r="K98" s="152" t="str">
        <f t="shared" si="14"/>
        <v xml:space="preserve">0 </v>
      </c>
      <c r="L98" s="104"/>
    </row>
    <row r="99" spans="1:14" s="10" customFormat="1" ht="28.5" hidden="1" customHeight="1">
      <c r="A99" s="169" t="s">
        <v>7</v>
      </c>
      <c r="B99" s="174"/>
      <c r="C99" s="175">
        <v>0</v>
      </c>
      <c r="D99" s="152" t="str">
        <f t="shared" si="12"/>
        <v xml:space="preserve">0 </v>
      </c>
      <c r="E99" s="174">
        <v>0</v>
      </c>
      <c r="F99" s="172">
        <v>0</v>
      </c>
      <c r="G99" s="152" t="str">
        <f t="shared" si="13"/>
        <v xml:space="preserve">0 </v>
      </c>
      <c r="H99" s="172">
        <f>B99+E99</f>
        <v>0</v>
      </c>
      <c r="I99" s="172"/>
      <c r="J99" s="172">
        <f>C99+F99</f>
        <v>0</v>
      </c>
      <c r="K99" s="152" t="str">
        <f t="shared" si="14"/>
        <v xml:space="preserve">0 </v>
      </c>
      <c r="L99" s="104"/>
    </row>
    <row r="100" spans="1:14" s="10" customFormat="1" ht="36" hidden="1" customHeight="1">
      <c r="A100" s="169" t="s">
        <v>25</v>
      </c>
      <c r="B100" s="174">
        <v>0</v>
      </c>
      <c r="C100" s="175">
        <v>0</v>
      </c>
      <c r="D100" s="152" t="str">
        <f t="shared" si="12"/>
        <v xml:space="preserve">0 </v>
      </c>
      <c r="E100" s="174">
        <v>0</v>
      </c>
      <c r="F100" s="172">
        <v>0</v>
      </c>
      <c r="G100" s="152" t="str">
        <f t="shared" si="13"/>
        <v xml:space="preserve">0 </v>
      </c>
      <c r="H100" s="172">
        <f>B100+E100</f>
        <v>0</v>
      </c>
      <c r="I100" s="172"/>
      <c r="J100" s="172">
        <f>C100+F100</f>
        <v>0</v>
      </c>
      <c r="K100" s="152" t="str">
        <f t="shared" si="14"/>
        <v xml:space="preserve">0 </v>
      </c>
      <c r="L100" s="104"/>
    </row>
    <row r="101" spans="1:14" s="10" customFormat="1" ht="44.25" hidden="1" customHeight="1">
      <c r="A101" s="169" t="s">
        <v>44</v>
      </c>
      <c r="B101" s="174"/>
      <c r="C101" s="175">
        <v>0</v>
      </c>
      <c r="D101" s="152" t="str">
        <f t="shared" si="12"/>
        <v xml:space="preserve">0 </v>
      </c>
      <c r="E101" s="174">
        <v>0</v>
      </c>
      <c r="F101" s="172">
        <v>0</v>
      </c>
      <c r="G101" s="152" t="str">
        <f t="shared" si="13"/>
        <v xml:space="preserve">0 </v>
      </c>
      <c r="H101" s="172">
        <f>B101+E101</f>
        <v>0</v>
      </c>
      <c r="I101" s="172"/>
      <c r="J101" s="172">
        <f>C101+F101</f>
        <v>0</v>
      </c>
      <c r="K101" s="152" t="str">
        <f t="shared" si="14"/>
        <v xml:space="preserve">0 </v>
      </c>
      <c r="L101" s="104"/>
    </row>
    <row r="102" spans="1:14" s="10" customFormat="1" ht="43.5" hidden="1" customHeight="1">
      <c r="A102" s="169" t="s">
        <v>81</v>
      </c>
      <c r="B102" s="174">
        <v>0</v>
      </c>
      <c r="C102" s="175">
        <v>0</v>
      </c>
      <c r="D102" s="152" t="str">
        <f t="shared" si="12"/>
        <v xml:space="preserve">0 </v>
      </c>
      <c r="E102" s="174">
        <v>0</v>
      </c>
      <c r="F102" s="176">
        <v>0</v>
      </c>
      <c r="G102" s="152" t="str">
        <f t="shared" si="13"/>
        <v xml:space="preserve">0 </v>
      </c>
      <c r="H102" s="172">
        <f>B102+E102</f>
        <v>0</v>
      </c>
      <c r="I102" s="172"/>
      <c r="J102" s="172">
        <f>C102+F102</f>
        <v>0</v>
      </c>
      <c r="K102" s="152" t="str">
        <f t="shared" si="14"/>
        <v xml:space="preserve">0 </v>
      </c>
      <c r="L102" s="104"/>
    </row>
    <row r="103" spans="1:14" s="10" customFormat="1" ht="24.75" customHeight="1">
      <c r="A103" s="167" t="s">
        <v>50</v>
      </c>
      <c r="B103" s="168">
        <f>B104+B105+B106+B107+B108</f>
        <v>251642</v>
      </c>
      <c r="C103" s="168">
        <f>C104+C105+C106+C107+C108</f>
        <v>12862</v>
      </c>
      <c r="D103" s="152">
        <f t="shared" si="12"/>
        <v>5.1112294450052058</v>
      </c>
      <c r="E103" s="168">
        <f>E104+E105+E106+E107+E108</f>
        <v>0</v>
      </c>
      <c r="F103" s="168">
        <f>F104+F105+F106+F107+F108</f>
        <v>0</v>
      </c>
      <c r="G103" s="152" t="str">
        <f t="shared" si="13"/>
        <v xml:space="preserve">0 </v>
      </c>
      <c r="H103" s="168">
        <f>H104+H105+H106+H107+H108</f>
        <v>251642</v>
      </c>
      <c r="I103" s="168">
        <f>I104+I105+I106+I107+I108</f>
        <v>0</v>
      </c>
      <c r="J103" s="168">
        <f>J104+J105+J106+J107+J108</f>
        <v>12862</v>
      </c>
      <c r="K103" s="152">
        <f t="shared" si="14"/>
        <v>5.1112294450052058</v>
      </c>
      <c r="L103" s="104"/>
    </row>
    <row r="104" spans="1:14" s="10" customFormat="1" ht="25.5" customHeight="1">
      <c r="A104" s="169" t="s">
        <v>13</v>
      </c>
      <c r="B104" s="174">
        <v>12096</v>
      </c>
      <c r="C104" s="175">
        <v>987</v>
      </c>
      <c r="D104" s="152">
        <f t="shared" si="12"/>
        <v>8.1597222222222232</v>
      </c>
      <c r="E104" s="174">
        <v>0</v>
      </c>
      <c r="F104" s="176">
        <v>0</v>
      </c>
      <c r="G104" s="152" t="str">
        <f t="shared" si="13"/>
        <v xml:space="preserve">0 </v>
      </c>
      <c r="H104" s="172">
        <f>B104</f>
        <v>12096</v>
      </c>
      <c r="I104" s="172"/>
      <c r="J104" s="173">
        <f>C104+F104</f>
        <v>987</v>
      </c>
      <c r="K104" s="152">
        <f t="shared" si="14"/>
        <v>8.1597222222222232</v>
      </c>
      <c r="L104" s="104"/>
    </row>
    <row r="105" spans="1:14" s="10" customFormat="1" ht="45" customHeight="1">
      <c r="A105" s="169" t="s">
        <v>33</v>
      </c>
      <c r="B105" s="174">
        <v>62723</v>
      </c>
      <c r="C105" s="175">
        <v>5198</v>
      </c>
      <c r="D105" s="152">
        <f t="shared" si="12"/>
        <v>8.2872311592238894</v>
      </c>
      <c r="E105" s="174">
        <v>0</v>
      </c>
      <c r="F105" s="176">
        <v>0</v>
      </c>
      <c r="G105" s="152" t="str">
        <f t="shared" si="13"/>
        <v xml:space="preserve">0 </v>
      </c>
      <c r="H105" s="172">
        <f>B105</f>
        <v>62723</v>
      </c>
      <c r="I105" s="172"/>
      <c r="J105" s="173">
        <f>C105+F105</f>
        <v>5198</v>
      </c>
      <c r="K105" s="152">
        <f t="shared" si="14"/>
        <v>8.2872311592238894</v>
      </c>
      <c r="L105" s="104"/>
    </row>
    <row r="106" spans="1:14" s="10" customFormat="1" ht="42.75" customHeight="1">
      <c r="A106" s="169" t="s">
        <v>31</v>
      </c>
      <c r="B106" s="174">
        <v>116912</v>
      </c>
      <c r="C106" s="175">
        <v>5687</v>
      </c>
      <c r="D106" s="152">
        <f t="shared" si="12"/>
        <v>4.8643424113863416</v>
      </c>
      <c r="E106" s="174">
        <v>0</v>
      </c>
      <c r="F106" s="176">
        <v>0</v>
      </c>
      <c r="G106" s="152" t="str">
        <f t="shared" si="13"/>
        <v xml:space="preserve">0 </v>
      </c>
      <c r="H106" s="172">
        <f>B106+E106</f>
        <v>116912</v>
      </c>
      <c r="I106" s="172"/>
      <c r="J106" s="173">
        <f>C106+F106</f>
        <v>5687</v>
      </c>
      <c r="K106" s="152">
        <f t="shared" si="14"/>
        <v>4.8643424113863416</v>
      </c>
      <c r="L106" s="104"/>
    </row>
    <row r="107" spans="1:14" s="10" customFormat="1" ht="21" customHeight="1">
      <c r="A107" s="169" t="s">
        <v>58</v>
      </c>
      <c r="B107" s="174">
        <v>46817</v>
      </c>
      <c r="C107" s="175">
        <v>778</v>
      </c>
      <c r="D107" s="152">
        <f t="shared" si="12"/>
        <v>1.6617895209005276</v>
      </c>
      <c r="E107" s="174">
        <v>0</v>
      </c>
      <c r="F107" s="176">
        <v>0</v>
      </c>
      <c r="G107" s="152" t="str">
        <f t="shared" si="13"/>
        <v xml:space="preserve">0 </v>
      </c>
      <c r="H107" s="172">
        <f>B107+E107</f>
        <v>46817</v>
      </c>
      <c r="I107" s="172"/>
      <c r="J107" s="173">
        <f>C107+F107</f>
        <v>778</v>
      </c>
      <c r="K107" s="152">
        <f t="shared" si="14"/>
        <v>1.6617895209005276</v>
      </c>
      <c r="L107" s="104"/>
    </row>
    <row r="108" spans="1:14" s="10" customFormat="1" ht="44.25" customHeight="1">
      <c r="A108" s="169" t="s">
        <v>32</v>
      </c>
      <c r="B108" s="174">
        <v>13094</v>
      </c>
      <c r="C108" s="179">
        <v>212</v>
      </c>
      <c r="D108" s="152">
        <f t="shared" si="12"/>
        <v>1.6190621658775013</v>
      </c>
      <c r="E108" s="174">
        <v>0</v>
      </c>
      <c r="F108" s="176">
        <v>0</v>
      </c>
      <c r="G108" s="152" t="str">
        <f t="shared" si="13"/>
        <v xml:space="preserve">0 </v>
      </c>
      <c r="H108" s="172">
        <f>B108+E108</f>
        <v>13094</v>
      </c>
      <c r="I108" s="172"/>
      <c r="J108" s="173">
        <f>C108+F108</f>
        <v>212</v>
      </c>
      <c r="K108" s="152">
        <f t="shared" si="14"/>
        <v>1.6190621658775013</v>
      </c>
      <c r="L108" s="104"/>
    </row>
    <row r="109" spans="1:14" s="10" customFormat="1" ht="44.25" customHeight="1">
      <c r="A109" s="180" t="s">
        <v>59</v>
      </c>
      <c r="B109" s="177">
        <f>B110+B111+B112</f>
        <v>38317</v>
      </c>
      <c r="C109" s="177">
        <f>C110+C111+C112</f>
        <v>835</v>
      </c>
      <c r="D109" s="152">
        <f t="shared" si="12"/>
        <v>2.1791893937416815</v>
      </c>
      <c r="E109" s="177">
        <f>E110+E111+E112</f>
        <v>0</v>
      </c>
      <c r="F109" s="177">
        <f>F110+F111+F112</f>
        <v>0</v>
      </c>
      <c r="G109" s="152" t="str">
        <f t="shared" si="13"/>
        <v xml:space="preserve">0 </v>
      </c>
      <c r="H109" s="177">
        <f>H110+H111+H112</f>
        <v>38317</v>
      </c>
      <c r="I109" s="177">
        <f>I110+I111+I112</f>
        <v>0</v>
      </c>
      <c r="J109" s="177">
        <f>J110+J111+J112</f>
        <v>835</v>
      </c>
      <c r="K109" s="152">
        <f t="shared" si="14"/>
        <v>2.1791893937416815</v>
      </c>
      <c r="L109" s="104"/>
      <c r="N109" s="89"/>
    </row>
    <row r="110" spans="1:14" s="10" customFormat="1" ht="22.5" customHeight="1">
      <c r="A110" s="169" t="s">
        <v>60</v>
      </c>
      <c r="B110" s="174">
        <v>24061</v>
      </c>
      <c r="C110" s="179">
        <v>423</v>
      </c>
      <c r="D110" s="152">
        <f t="shared" si="12"/>
        <v>1.7580316695066704</v>
      </c>
      <c r="E110" s="174">
        <v>0</v>
      </c>
      <c r="F110" s="172">
        <v>0</v>
      </c>
      <c r="G110" s="152" t="str">
        <f t="shared" si="13"/>
        <v xml:space="preserve">0 </v>
      </c>
      <c r="H110" s="172">
        <f>B110+E110</f>
        <v>24061</v>
      </c>
      <c r="I110" s="172"/>
      <c r="J110" s="173">
        <f>C110+F110</f>
        <v>423</v>
      </c>
      <c r="K110" s="152">
        <f t="shared" si="14"/>
        <v>1.7580316695066704</v>
      </c>
      <c r="L110" s="104"/>
    </row>
    <row r="111" spans="1:14" s="10" customFormat="1" ht="22.5" customHeight="1">
      <c r="A111" s="169" t="s">
        <v>61</v>
      </c>
      <c r="B111" s="174">
        <v>13887</v>
      </c>
      <c r="C111" s="179">
        <v>381</v>
      </c>
      <c r="D111" s="152">
        <f t="shared" si="12"/>
        <v>2.7435731259451286</v>
      </c>
      <c r="E111" s="174">
        <v>0</v>
      </c>
      <c r="F111" s="172">
        <v>0</v>
      </c>
      <c r="G111" s="152" t="str">
        <f t="shared" si="13"/>
        <v xml:space="preserve">0 </v>
      </c>
      <c r="H111" s="172">
        <f>B111+E111</f>
        <v>13887</v>
      </c>
      <c r="I111" s="172"/>
      <c r="J111" s="173">
        <f>C111+F111</f>
        <v>381</v>
      </c>
      <c r="K111" s="152">
        <f t="shared" si="14"/>
        <v>2.7435731259451286</v>
      </c>
      <c r="L111" s="104"/>
    </row>
    <row r="112" spans="1:14" s="10" customFormat="1" ht="45.75" customHeight="1">
      <c r="A112" s="169" t="s">
        <v>77</v>
      </c>
      <c r="B112" s="174">
        <v>369</v>
      </c>
      <c r="C112" s="179">
        <v>31</v>
      </c>
      <c r="D112" s="152">
        <f t="shared" si="12"/>
        <v>8.4010840108401084</v>
      </c>
      <c r="E112" s="174">
        <v>0</v>
      </c>
      <c r="F112" s="172">
        <v>0</v>
      </c>
      <c r="G112" s="152" t="str">
        <f t="shared" si="13"/>
        <v xml:space="preserve">0 </v>
      </c>
      <c r="H112" s="172">
        <v>369</v>
      </c>
      <c r="I112" s="172"/>
      <c r="J112" s="173">
        <f t="shared" ref="J112:J118" si="15">C112+F112</f>
        <v>31</v>
      </c>
      <c r="K112" s="152">
        <f t="shared" si="14"/>
        <v>8.4010840108401084</v>
      </c>
      <c r="L112" s="104"/>
    </row>
    <row r="113" spans="1:12" s="10" customFormat="1" ht="39" hidden="1" customHeight="1">
      <c r="A113" s="180" t="s">
        <v>65</v>
      </c>
      <c r="B113" s="177">
        <f>B114+B115</f>
        <v>0</v>
      </c>
      <c r="C113" s="181"/>
      <c r="D113" s="152" t="str">
        <f t="shared" si="12"/>
        <v xml:space="preserve">0 </v>
      </c>
      <c r="E113" s="177">
        <f>E114+E115</f>
        <v>0</v>
      </c>
      <c r="F113" s="182">
        <f>F114+F115</f>
        <v>0</v>
      </c>
      <c r="G113" s="152" t="str">
        <f t="shared" si="13"/>
        <v xml:space="preserve">0 </v>
      </c>
      <c r="H113" s="172">
        <f t="shared" ref="H113:H118" si="16">B113+E113</f>
        <v>0</v>
      </c>
      <c r="I113" s="182"/>
      <c r="J113" s="173">
        <f t="shared" si="15"/>
        <v>0</v>
      </c>
      <c r="K113" s="152" t="str">
        <f t="shared" si="14"/>
        <v xml:space="preserve">0 </v>
      </c>
      <c r="L113" s="104"/>
    </row>
    <row r="114" spans="1:12" s="10" customFormat="1" ht="39" hidden="1" customHeight="1">
      <c r="A114" s="169" t="s">
        <v>66</v>
      </c>
      <c r="B114" s="174"/>
      <c r="C114" s="179"/>
      <c r="D114" s="152" t="str">
        <f t="shared" si="12"/>
        <v xml:space="preserve">0 </v>
      </c>
      <c r="E114" s="174">
        <v>0</v>
      </c>
      <c r="F114" s="172">
        <v>0</v>
      </c>
      <c r="G114" s="152" t="str">
        <f t="shared" si="13"/>
        <v xml:space="preserve">0 </v>
      </c>
      <c r="H114" s="172">
        <f t="shared" si="16"/>
        <v>0</v>
      </c>
      <c r="I114" s="172"/>
      <c r="J114" s="173">
        <f t="shared" si="15"/>
        <v>0</v>
      </c>
      <c r="K114" s="152" t="str">
        <f t="shared" si="14"/>
        <v xml:space="preserve">0 </v>
      </c>
      <c r="L114" s="104"/>
    </row>
    <row r="115" spans="1:12" s="10" customFormat="1" ht="39" hidden="1" customHeight="1">
      <c r="A115" s="169" t="s">
        <v>67</v>
      </c>
      <c r="B115" s="174">
        <v>0</v>
      </c>
      <c r="C115" s="179"/>
      <c r="D115" s="152" t="str">
        <f t="shared" si="12"/>
        <v xml:space="preserve">0 </v>
      </c>
      <c r="E115" s="174">
        <v>0</v>
      </c>
      <c r="F115" s="172">
        <v>0</v>
      </c>
      <c r="G115" s="152" t="str">
        <f t="shared" si="13"/>
        <v xml:space="preserve">0 </v>
      </c>
      <c r="H115" s="172">
        <f t="shared" si="16"/>
        <v>0</v>
      </c>
      <c r="I115" s="172"/>
      <c r="J115" s="173">
        <f t="shared" si="15"/>
        <v>0</v>
      </c>
      <c r="K115" s="152" t="str">
        <f t="shared" si="14"/>
        <v xml:space="preserve">0 </v>
      </c>
      <c r="L115" s="104"/>
    </row>
    <row r="116" spans="1:12" s="10" customFormat="1" ht="39" hidden="1" customHeight="1">
      <c r="A116" s="169" t="s">
        <v>68</v>
      </c>
      <c r="B116" s="174">
        <v>0</v>
      </c>
      <c r="C116" s="179"/>
      <c r="D116" s="152" t="str">
        <f t="shared" si="12"/>
        <v xml:space="preserve">0 </v>
      </c>
      <c r="E116" s="174">
        <v>0</v>
      </c>
      <c r="F116" s="172">
        <v>0</v>
      </c>
      <c r="G116" s="152" t="str">
        <f t="shared" si="13"/>
        <v xml:space="preserve">0 </v>
      </c>
      <c r="H116" s="172">
        <f t="shared" si="16"/>
        <v>0</v>
      </c>
      <c r="I116" s="172"/>
      <c r="J116" s="173">
        <f t="shared" si="15"/>
        <v>0</v>
      </c>
      <c r="K116" s="152" t="str">
        <f t="shared" si="14"/>
        <v xml:space="preserve">0 </v>
      </c>
      <c r="L116" s="104"/>
    </row>
    <row r="117" spans="1:12" s="10" customFormat="1" ht="39" hidden="1" customHeight="1">
      <c r="A117" s="169" t="s">
        <v>77</v>
      </c>
      <c r="B117" s="174"/>
      <c r="C117" s="179">
        <v>0</v>
      </c>
      <c r="D117" s="152" t="str">
        <f t="shared" si="12"/>
        <v xml:space="preserve">0 </v>
      </c>
      <c r="E117" s="174">
        <v>0</v>
      </c>
      <c r="F117" s="172">
        <v>0</v>
      </c>
      <c r="G117" s="152" t="str">
        <f t="shared" si="13"/>
        <v xml:space="preserve">0 </v>
      </c>
      <c r="H117" s="172">
        <f t="shared" si="16"/>
        <v>0</v>
      </c>
      <c r="I117" s="172"/>
      <c r="J117" s="173">
        <f t="shared" si="15"/>
        <v>0</v>
      </c>
      <c r="K117" s="152" t="str">
        <f t="shared" si="14"/>
        <v xml:space="preserve">0 </v>
      </c>
      <c r="L117" s="104"/>
    </row>
    <row r="118" spans="1:12" s="10" customFormat="1" ht="30.75" hidden="1" customHeight="1">
      <c r="A118" s="169" t="s">
        <v>119</v>
      </c>
      <c r="B118" s="174"/>
      <c r="C118" s="179"/>
      <c r="D118" s="152" t="str">
        <f t="shared" si="12"/>
        <v xml:space="preserve">0 </v>
      </c>
      <c r="E118" s="174">
        <v>0</v>
      </c>
      <c r="F118" s="172">
        <v>0</v>
      </c>
      <c r="G118" s="152" t="str">
        <f t="shared" si="13"/>
        <v xml:space="preserve">0 </v>
      </c>
      <c r="H118" s="172">
        <f t="shared" si="16"/>
        <v>0</v>
      </c>
      <c r="I118" s="172"/>
      <c r="J118" s="173">
        <f t="shared" si="15"/>
        <v>0</v>
      </c>
      <c r="K118" s="152"/>
      <c r="L118" s="104"/>
    </row>
    <row r="119" spans="1:12" s="10" customFormat="1" ht="42" customHeight="1">
      <c r="A119" s="180" t="s">
        <v>65</v>
      </c>
      <c r="B119" s="168">
        <f>B120+B122</f>
        <v>1200</v>
      </c>
      <c r="C119" s="168">
        <f>C120+C122</f>
        <v>322</v>
      </c>
      <c r="D119" s="152">
        <f t="shared" si="12"/>
        <v>26.833333333333332</v>
      </c>
      <c r="E119" s="168">
        <f>E121+E120</f>
        <v>0</v>
      </c>
      <c r="F119" s="168">
        <f>F121+F120+F122</f>
        <v>0</v>
      </c>
      <c r="G119" s="152" t="str">
        <f t="shared" si="13"/>
        <v xml:space="preserve">0 </v>
      </c>
      <c r="H119" s="168">
        <f>H120+H122</f>
        <v>1200</v>
      </c>
      <c r="I119" s="168">
        <f>I121+I120+I122</f>
        <v>0</v>
      </c>
      <c r="J119" s="168">
        <f>J121+J120+J122</f>
        <v>322</v>
      </c>
      <c r="K119" s="152">
        <f t="shared" si="14"/>
        <v>26.833333333333332</v>
      </c>
      <c r="L119" s="104"/>
    </row>
    <row r="120" spans="1:12" s="10" customFormat="1" ht="24.75" customHeight="1">
      <c r="A120" s="169" t="s">
        <v>66</v>
      </c>
      <c r="B120" s="170">
        <v>150</v>
      </c>
      <c r="C120" s="171">
        <v>0</v>
      </c>
      <c r="D120" s="152">
        <f t="shared" si="12"/>
        <v>0</v>
      </c>
      <c r="E120" s="170">
        <v>0</v>
      </c>
      <c r="F120" s="170">
        <v>0</v>
      </c>
      <c r="G120" s="152" t="str">
        <f t="shared" si="13"/>
        <v xml:space="preserve">0 </v>
      </c>
      <c r="H120" s="172">
        <f>B120+E120</f>
        <v>150</v>
      </c>
      <c r="I120" s="172"/>
      <c r="J120" s="173">
        <f>C120+F120</f>
        <v>0</v>
      </c>
      <c r="K120" s="152">
        <f t="shared" si="14"/>
        <v>0</v>
      </c>
      <c r="L120" s="104"/>
    </row>
    <row r="121" spans="1:12" s="10" customFormat="1" ht="39" hidden="1" customHeight="1">
      <c r="A121" s="169" t="s">
        <v>67</v>
      </c>
      <c r="B121" s="174"/>
      <c r="C121" s="179">
        <v>0</v>
      </c>
      <c r="D121" s="152" t="str">
        <f t="shared" si="12"/>
        <v xml:space="preserve">0 </v>
      </c>
      <c r="E121" s="174">
        <v>0</v>
      </c>
      <c r="F121" s="172">
        <v>0</v>
      </c>
      <c r="G121" s="152" t="str">
        <f t="shared" si="13"/>
        <v xml:space="preserve">0 </v>
      </c>
      <c r="H121" s="172">
        <f>B121+E121</f>
        <v>0</v>
      </c>
      <c r="I121" s="172"/>
      <c r="J121" s="173">
        <f>C121+F121</f>
        <v>0</v>
      </c>
      <c r="K121" s="152" t="str">
        <f t="shared" si="14"/>
        <v xml:space="preserve">0 </v>
      </c>
      <c r="L121" s="104"/>
    </row>
    <row r="122" spans="1:12" s="10" customFormat="1" ht="48.75" customHeight="1">
      <c r="A122" s="169" t="s">
        <v>67</v>
      </c>
      <c r="B122" s="174">
        <v>1050</v>
      </c>
      <c r="C122" s="179">
        <v>322</v>
      </c>
      <c r="D122" s="152">
        <f t="shared" si="12"/>
        <v>30.666666666666664</v>
      </c>
      <c r="E122" s="174">
        <v>0</v>
      </c>
      <c r="F122" s="172">
        <v>0</v>
      </c>
      <c r="G122" s="152" t="str">
        <f t="shared" si="13"/>
        <v xml:space="preserve">0 </v>
      </c>
      <c r="H122" s="172">
        <f>B122+E122</f>
        <v>1050</v>
      </c>
      <c r="I122" s="172"/>
      <c r="J122" s="173">
        <f>C122+F122</f>
        <v>322</v>
      </c>
      <c r="K122" s="152">
        <f t="shared" si="14"/>
        <v>30.666666666666664</v>
      </c>
      <c r="L122" s="104"/>
    </row>
    <row r="123" spans="1:12" s="87" customFormat="1" ht="39" hidden="1" customHeight="1">
      <c r="A123" s="180" t="s">
        <v>98</v>
      </c>
      <c r="B123" s="177">
        <f>B124</f>
        <v>0</v>
      </c>
      <c r="C123" s="177">
        <f>C124</f>
        <v>0</v>
      </c>
      <c r="D123" s="152" t="str">
        <f t="shared" si="12"/>
        <v xml:space="preserve">0 </v>
      </c>
      <c r="E123" s="177">
        <f t="shared" ref="E123:J123" si="17">E124</f>
        <v>0</v>
      </c>
      <c r="F123" s="177">
        <f t="shared" si="17"/>
        <v>0</v>
      </c>
      <c r="G123" s="177" t="str">
        <f t="shared" si="17"/>
        <v xml:space="preserve">0 </v>
      </c>
      <c r="H123" s="177">
        <f t="shared" si="17"/>
        <v>0</v>
      </c>
      <c r="I123" s="177">
        <f t="shared" si="17"/>
        <v>0</v>
      </c>
      <c r="J123" s="183">
        <f t="shared" si="17"/>
        <v>0</v>
      </c>
      <c r="K123" s="152" t="str">
        <f t="shared" si="14"/>
        <v xml:space="preserve">0 </v>
      </c>
      <c r="L123" s="104"/>
    </row>
    <row r="124" spans="1:12" s="10" customFormat="1" ht="39" hidden="1" customHeight="1">
      <c r="A124" s="169" t="s">
        <v>98</v>
      </c>
      <c r="B124" s="174">
        <v>0</v>
      </c>
      <c r="C124" s="184">
        <v>0</v>
      </c>
      <c r="D124" s="152" t="str">
        <f t="shared" si="12"/>
        <v xml:space="preserve">0 </v>
      </c>
      <c r="E124" s="174">
        <v>0</v>
      </c>
      <c r="F124" s="172">
        <v>0</v>
      </c>
      <c r="G124" s="174" t="str">
        <f>G125</f>
        <v xml:space="preserve">0 </v>
      </c>
      <c r="H124" s="172">
        <f>B124+E124</f>
        <v>0</v>
      </c>
      <c r="I124" s="172">
        <f>C124+F124</f>
        <v>0</v>
      </c>
      <c r="J124" s="176">
        <f>D124+G124</f>
        <v>0</v>
      </c>
      <c r="K124" s="152" t="str">
        <f t="shared" si="14"/>
        <v xml:space="preserve">0 </v>
      </c>
      <c r="L124" s="104"/>
    </row>
    <row r="125" spans="1:12" s="10" customFormat="1" ht="39" customHeight="1">
      <c r="A125" s="167" t="s">
        <v>51</v>
      </c>
      <c r="B125" s="168">
        <f>B126+B127+B128</f>
        <v>29691</v>
      </c>
      <c r="C125" s="168">
        <f>C126+C127+C128</f>
        <v>2127</v>
      </c>
      <c r="D125" s="152">
        <f t="shared" si="12"/>
        <v>7.1637870061634841</v>
      </c>
      <c r="E125" s="168">
        <f>E126+E127+E128</f>
        <v>0</v>
      </c>
      <c r="F125" s="168">
        <f>F126+F127+F128</f>
        <v>0</v>
      </c>
      <c r="G125" s="152" t="str">
        <f>IF(E125=0,  "0 ", F125/E125*100)</f>
        <v xml:space="preserve">0 </v>
      </c>
      <c r="H125" s="168">
        <f>H126+H127+H128</f>
        <v>0</v>
      </c>
      <c r="I125" s="168">
        <f>I126+I127+I128</f>
        <v>2127</v>
      </c>
      <c r="J125" s="178">
        <f>J126+J127+J128</f>
        <v>0</v>
      </c>
      <c r="K125" s="152" t="str">
        <f t="shared" si="14"/>
        <v xml:space="preserve">0 </v>
      </c>
      <c r="L125" s="104"/>
    </row>
    <row r="126" spans="1:12" s="10" customFormat="1" ht="66.75" customHeight="1">
      <c r="A126" s="169" t="s">
        <v>62</v>
      </c>
      <c r="B126" s="174">
        <v>29691</v>
      </c>
      <c r="C126" s="179">
        <v>2127</v>
      </c>
      <c r="D126" s="152">
        <f t="shared" si="12"/>
        <v>7.1637870061634841</v>
      </c>
      <c r="E126" s="174">
        <v>0</v>
      </c>
      <c r="F126" s="172">
        <v>0</v>
      </c>
      <c r="G126" s="152" t="str">
        <f>IF(E126=0,  "0 ", F126/E126*100)</f>
        <v xml:space="preserve">0 </v>
      </c>
      <c r="H126" s="172">
        <v>0</v>
      </c>
      <c r="I126" s="172">
        <v>2127</v>
      </c>
      <c r="J126" s="173">
        <v>0</v>
      </c>
      <c r="K126" s="152" t="str">
        <f t="shared" si="14"/>
        <v xml:space="preserve">0 </v>
      </c>
      <c r="L126" s="104"/>
    </row>
    <row r="127" spans="1:12" s="10" customFormat="1" ht="28.5" hidden="1" customHeight="1">
      <c r="A127" s="169" t="s">
        <v>64</v>
      </c>
      <c r="B127" s="174">
        <v>0</v>
      </c>
      <c r="C127" s="184">
        <v>0</v>
      </c>
      <c r="D127" s="152" t="str">
        <f t="shared" si="12"/>
        <v xml:space="preserve">0 </v>
      </c>
      <c r="E127" s="174">
        <v>0</v>
      </c>
      <c r="F127" s="172">
        <v>0</v>
      </c>
      <c r="G127" s="152" t="str">
        <f>IF(E127=0,  "0 ", F127/E127*100)</f>
        <v xml:space="preserve">0 </v>
      </c>
      <c r="H127" s="172">
        <v>0</v>
      </c>
      <c r="I127" s="172"/>
      <c r="J127" s="172">
        <f>C127+F127</f>
        <v>0</v>
      </c>
      <c r="K127" s="152" t="str">
        <f t="shared" si="14"/>
        <v xml:space="preserve">0 </v>
      </c>
      <c r="L127" s="104"/>
    </row>
    <row r="128" spans="1:12" s="10" customFormat="1" ht="27.75" hidden="1" customHeight="1">
      <c r="A128" s="169" t="s">
        <v>63</v>
      </c>
      <c r="B128" s="174">
        <v>0</v>
      </c>
      <c r="C128" s="184">
        <v>0</v>
      </c>
      <c r="D128" s="152" t="str">
        <f t="shared" si="12"/>
        <v xml:space="preserve">0 </v>
      </c>
      <c r="E128" s="184">
        <v>0</v>
      </c>
      <c r="F128" s="172">
        <v>0</v>
      </c>
      <c r="G128" s="152" t="str">
        <f>IF(E128=0,  "0 ", F128/E128*100)</f>
        <v xml:space="preserve">0 </v>
      </c>
      <c r="H128" s="172">
        <f>B128+E128</f>
        <v>0</v>
      </c>
      <c r="I128" s="172"/>
      <c r="J128" s="172">
        <f>C128+F128</f>
        <v>0</v>
      </c>
      <c r="K128" s="152" t="str">
        <f t="shared" si="14"/>
        <v xml:space="preserve">0 </v>
      </c>
      <c r="L128" s="104"/>
    </row>
    <row r="129" spans="1:14" s="10" customFormat="1" ht="36" customHeight="1">
      <c r="A129" s="180" t="s">
        <v>4</v>
      </c>
      <c r="B129" s="182">
        <f>B52+B60+B63+B68+B76+B82+B85+B94+B98+B103+B109+B119+B125+B123</f>
        <v>1663285</v>
      </c>
      <c r="C129" s="182">
        <f>C52+C60+C63+C68+C76+C82+C85+C94+C98+C103+C109+C119+C125+C123</f>
        <v>38843</v>
      </c>
      <c r="D129" s="152">
        <f t="shared" si="12"/>
        <v>2.3353183609543766</v>
      </c>
      <c r="E129" s="182">
        <f>E52+E60+E63+E68+E76+E82+E85+E94+E98+E103+E109+E119+E125+E123</f>
        <v>147926</v>
      </c>
      <c r="F129" s="182">
        <f>F52+F60+F63+F68+F76+F82+F85+F94+F98+F103+F109+F119+F125+F123</f>
        <v>4468</v>
      </c>
      <c r="G129" s="152">
        <f>IF(E129=0,  "0 ", F129/E129*100)</f>
        <v>3.0204291334856617</v>
      </c>
      <c r="H129" s="182">
        <f>H52+H60+H63+H68+H76+H82+H85+H94+H98+H103+H109+H119+H125+H123</f>
        <v>1710947</v>
      </c>
      <c r="I129" s="182">
        <f>I52+I60+I63+I68+I76+I82+I85+I94+I98+I103+I109+I119+I125+I123+I66</f>
        <v>2407</v>
      </c>
      <c r="J129" s="182">
        <f>J52+J60+J63+J68+J76+J82+J85+J94+J98+J103+J109+J119+J125+J123</f>
        <v>40904</v>
      </c>
      <c r="K129" s="152">
        <f t="shared" si="14"/>
        <v>2.3907227985437305</v>
      </c>
      <c r="L129" s="104"/>
      <c r="N129" s="104"/>
    </row>
    <row r="130" spans="1:14" s="34" customFormat="1" ht="29.25" customHeight="1">
      <c r="A130" s="191" t="s">
        <v>124</v>
      </c>
      <c r="B130" s="166">
        <f>B48-B129</f>
        <v>-5000</v>
      </c>
      <c r="C130" s="166">
        <f>C48-C129</f>
        <v>21917</v>
      </c>
      <c r="D130" s="166"/>
      <c r="E130" s="166">
        <f>E48-E129</f>
        <v>0</v>
      </c>
      <c r="F130" s="166">
        <f>F48-F129</f>
        <v>-1058</v>
      </c>
      <c r="G130" s="166"/>
      <c r="H130" s="166">
        <f>B130+E130</f>
        <v>-5000</v>
      </c>
      <c r="I130" s="166">
        <f>I48-I129</f>
        <v>-2407</v>
      </c>
      <c r="J130" s="166">
        <f>J48-J129</f>
        <v>20859</v>
      </c>
      <c r="K130" s="166"/>
    </row>
    <row r="131" spans="1:14" s="34" customFormat="1" ht="12" customHeight="1">
      <c r="A131" s="136"/>
      <c r="B131" s="136"/>
      <c r="C131" s="136"/>
      <c r="D131" s="136"/>
      <c r="E131" s="136"/>
      <c r="F131" s="137"/>
      <c r="G131" s="137"/>
      <c r="H131" s="137"/>
      <c r="I131" s="137"/>
      <c r="J131" s="138"/>
      <c r="K131" s="138"/>
    </row>
    <row r="132" spans="1:14" s="10" customFormat="1" ht="69.75" customHeight="1">
      <c r="A132" s="185" t="s">
        <v>109</v>
      </c>
      <c r="B132" s="186"/>
      <c r="C132" s="186"/>
      <c r="D132" s="187"/>
      <c r="E132" s="188"/>
      <c r="F132" s="189"/>
      <c r="G132" s="190"/>
      <c r="H132" s="189" t="s">
        <v>108</v>
      </c>
      <c r="I132" s="139"/>
      <c r="J132" s="140"/>
      <c r="K132" s="141" t="s">
        <v>94</v>
      </c>
      <c r="L132" s="104"/>
      <c r="M132" s="134"/>
    </row>
    <row r="133" spans="1:14" s="10" customFormat="1" ht="15.75" customHeight="1">
      <c r="A133" s="90"/>
      <c r="B133" s="88"/>
      <c r="C133" s="91"/>
      <c r="D133" s="50"/>
      <c r="F133" s="27"/>
      <c r="G133" s="28"/>
      <c r="J133" s="31"/>
      <c r="K133" s="34"/>
    </row>
    <row r="134" spans="1:14" s="10" customFormat="1">
      <c r="C134" s="92"/>
      <c r="D134" s="93"/>
      <c r="G134" s="34"/>
      <c r="J134" s="35"/>
      <c r="K134" s="34"/>
    </row>
    <row r="135" spans="1:14">
      <c r="E135" s="96"/>
    </row>
    <row r="136" spans="1:14">
      <c r="H136" s="42"/>
      <c r="I136" s="42"/>
      <c r="J136" s="42"/>
    </row>
    <row r="137" spans="1:14">
      <c r="G137" s="27"/>
      <c r="H137" s="28"/>
      <c r="I137" s="28"/>
      <c r="J137" s="10"/>
    </row>
  </sheetData>
  <mergeCells count="14">
    <mergeCell ref="A49:K49"/>
    <mergeCell ref="A50:A51"/>
    <mergeCell ref="B50:D50"/>
    <mergeCell ref="E50:G50"/>
    <mergeCell ref="H50:K50"/>
    <mergeCell ref="A7:A8"/>
    <mergeCell ref="B7:D7"/>
    <mergeCell ref="E7:G7"/>
    <mergeCell ref="H7:K7"/>
    <mergeCell ref="A1:J1"/>
    <mergeCell ref="A2:J2"/>
    <mergeCell ref="A3:J3"/>
    <mergeCell ref="J5:K5"/>
    <mergeCell ref="A6:K6"/>
  </mergeCells>
  <printOptions horizontalCentered="1"/>
  <pageMargins left="0" right="0" top="0.15748031496062992" bottom="0" header="0.15748031496062992" footer="0.15748031496062992"/>
  <pageSetup paperSize="9" scale="53" fitToHeight="3" orientation="portrait" r:id="rId1"/>
  <headerFooter alignWithMargins="0"/>
  <rowBreaks count="1" manualBreakCount="1">
    <brk id="48" max="9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0"/>
  <sheetViews>
    <sheetView topLeftCell="A3" zoomScale="65" zoomScaleNormal="65" zoomScaleSheetLayoutView="85" workbookViewId="0">
      <selection activeCell="B139" sqref="B139"/>
    </sheetView>
  </sheetViews>
  <sheetFormatPr defaultRowHeight="17.25"/>
  <cols>
    <col min="1" max="1" width="46.7109375" style="40" customWidth="1"/>
    <col min="2" max="2" width="16.85546875" style="40" customWidth="1"/>
    <col min="3" max="3" width="17.42578125" style="94" customWidth="1"/>
    <col min="4" max="4" width="13.28515625" style="95" customWidth="1"/>
    <col min="5" max="5" width="15.140625" style="40" customWidth="1"/>
    <col min="6" max="6" width="16.7109375" style="40" customWidth="1"/>
    <col min="7" max="7" width="13.42578125" style="41" customWidth="1"/>
    <col min="8" max="8" width="17" style="40" customWidth="1"/>
    <col min="9" max="9" width="0.28515625" style="40" hidden="1" customWidth="1"/>
    <col min="10" max="10" width="17.42578125" style="40" customWidth="1"/>
    <col min="11" max="11" width="12.85546875" style="82" customWidth="1"/>
    <col min="12" max="12" width="11.42578125" style="83" bestFit="1" customWidth="1"/>
    <col min="13" max="13" width="9.140625" style="83"/>
    <col min="14" max="14" width="14" style="83" bestFit="1" customWidth="1"/>
    <col min="15" max="16384" width="9.140625" style="83"/>
  </cols>
  <sheetData>
    <row r="1" spans="1:11" ht="22.5" customHeight="1">
      <c r="A1" s="262" t="s">
        <v>8</v>
      </c>
      <c r="B1" s="262"/>
      <c r="C1" s="262"/>
      <c r="D1" s="262"/>
      <c r="E1" s="262"/>
      <c r="F1" s="262"/>
      <c r="G1" s="262"/>
      <c r="H1" s="262"/>
      <c r="I1" s="262"/>
      <c r="J1" s="262"/>
      <c r="K1" s="149"/>
    </row>
    <row r="2" spans="1:11" ht="17.25" customHeight="1">
      <c r="A2" s="263" t="s">
        <v>24</v>
      </c>
      <c r="B2" s="263"/>
      <c r="C2" s="263"/>
      <c r="D2" s="263"/>
      <c r="E2" s="263"/>
      <c r="F2" s="263"/>
      <c r="G2" s="263"/>
      <c r="H2" s="263"/>
      <c r="I2" s="263"/>
      <c r="J2" s="263"/>
      <c r="K2" s="149"/>
    </row>
    <row r="3" spans="1:11" ht="15.75" customHeight="1">
      <c r="A3" s="262" t="s">
        <v>187</v>
      </c>
      <c r="B3" s="262"/>
      <c r="C3" s="262"/>
      <c r="D3" s="262"/>
      <c r="E3" s="262"/>
      <c r="F3" s="262"/>
      <c r="G3" s="262"/>
      <c r="H3" s="262"/>
      <c r="I3" s="262"/>
      <c r="J3" s="262"/>
      <c r="K3" s="149"/>
    </row>
    <row r="4" spans="1:11" ht="39" hidden="1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9"/>
    </row>
    <row r="5" spans="1:11" ht="21" customHeight="1">
      <c r="A5" s="148"/>
      <c r="B5" s="148"/>
      <c r="C5" s="148"/>
      <c r="D5" s="150"/>
      <c r="E5" s="148"/>
      <c r="F5" s="148"/>
      <c r="G5" s="150"/>
      <c r="H5" s="148"/>
      <c r="I5" s="148"/>
      <c r="J5" s="264" t="s">
        <v>37</v>
      </c>
      <c r="K5" s="264"/>
    </row>
    <row r="6" spans="1:11" ht="18.75">
      <c r="A6" s="265" t="s">
        <v>43</v>
      </c>
      <c r="B6" s="266"/>
      <c r="C6" s="266"/>
      <c r="D6" s="266"/>
      <c r="E6" s="266"/>
      <c r="F6" s="266"/>
      <c r="G6" s="266"/>
      <c r="H6" s="266"/>
      <c r="I6" s="266"/>
      <c r="J6" s="266"/>
      <c r="K6" s="267"/>
    </row>
    <row r="7" spans="1:11" ht="21" customHeight="1">
      <c r="A7" s="253" t="s">
        <v>0</v>
      </c>
      <c r="B7" s="255" t="s">
        <v>23</v>
      </c>
      <c r="C7" s="256"/>
      <c r="D7" s="257"/>
      <c r="E7" s="258" t="s">
        <v>38</v>
      </c>
      <c r="F7" s="259"/>
      <c r="G7" s="260"/>
      <c r="H7" s="261" t="s">
        <v>74</v>
      </c>
      <c r="I7" s="261"/>
      <c r="J7" s="261"/>
      <c r="K7" s="261"/>
    </row>
    <row r="8" spans="1:11" s="10" customFormat="1" ht="88.5" customHeight="1">
      <c r="A8" s="254"/>
      <c r="B8" s="142" t="s">
        <v>144</v>
      </c>
      <c r="C8" s="142" t="s">
        <v>188</v>
      </c>
      <c r="D8" s="143" t="s">
        <v>53</v>
      </c>
      <c r="E8" s="142" t="s">
        <v>144</v>
      </c>
      <c r="F8" s="142" t="s">
        <v>188</v>
      </c>
      <c r="G8" s="143" t="s">
        <v>53</v>
      </c>
      <c r="H8" s="142" t="s">
        <v>144</v>
      </c>
      <c r="I8" s="142" t="s">
        <v>145</v>
      </c>
      <c r="J8" s="142" t="s">
        <v>188</v>
      </c>
      <c r="K8" s="143" t="s">
        <v>53</v>
      </c>
    </row>
    <row r="9" spans="1:11" s="10" customFormat="1" ht="21" customHeight="1">
      <c r="A9" s="144" t="s">
        <v>1</v>
      </c>
      <c r="B9" s="151">
        <f>SUM(B10:B19)</f>
        <v>212811</v>
      </c>
      <c r="C9" s="151">
        <f>SUM(C10:C19)</f>
        <v>156046</v>
      </c>
      <c r="D9" s="152">
        <f t="shared" ref="D9:D15" si="0">C9/B9*100</f>
        <v>73.326096865293621</v>
      </c>
      <c r="E9" s="151">
        <f>SUM(E10:E19)</f>
        <v>50201</v>
      </c>
      <c r="F9" s="151">
        <f>SUM(F10:F19)</f>
        <v>27904</v>
      </c>
      <c r="G9" s="152">
        <f>F9/E9*100</f>
        <v>55.584550108563576</v>
      </c>
      <c r="H9" s="153">
        <f t="shared" ref="H9:H39" si="1">B9+E9</f>
        <v>263012</v>
      </c>
      <c r="I9" s="153"/>
      <c r="J9" s="153">
        <f t="shared" ref="J9:J35" si="2">C9+F9</f>
        <v>183950</v>
      </c>
      <c r="K9" s="152">
        <f t="shared" ref="K9:K18" si="3">J9/H9*100</f>
        <v>69.939774611044356</v>
      </c>
    </row>
    <row r="10" spans="1:11" s="10" customFormat="1" ht="20.25" customHeight="1">
      <c r="A10" s="145" t="s">
        <v>90</v>
      </c>
      <c r="B10" s="154">
        <v>182012</v>
      </c>
      <c r="C10" s="154">
        <v>128574</v>
      </c>
      <c r="D10" s="152">
        <f t="shared" si="0"/>
        <v>70.640397336439349</v>
      </c>
      <c r="E10" s="154">
        <v>14888</v>
      </c>
      <c r="F10" s="155">
        <v>11510</v>
      </c>
      <c r="G10" s="152">
        <f>F10/E10*100</f>
        <v>77.310585706609345</v>
      </c>
      <c r="H10" s="155">
        <f t="shared" si="1"/>
        <v>196900</v>
      </c>
      <c r="I10" s="155"/>
      <c r="J10" s="155">
        <f t="shared" si="2"/>
        <v>140084</v>
      </c>
      <c r="K10" s="152">
        <f t="shared" si="3"/>
        <v>71.144743524631792</v>
      </c>
    </row>
    <row r="11" spans="1:11" s="10" customFormat="1" ht="24.75" customHeight="1">
      <c r="A11" s="145" t="s">
        <v>95</v>
      </c>
      <c r="B11" s="154">
        <v>12791</v>
      </c>
      <c r="C11" s="154">
        <v>11001</v>
      </c>
      <c r="D11" s="152">
        <f t="shared" si="0"/>
        <v>86.005785317801582</v>
      </c>
      <c r="E11" s="154">
        <v>3250</v>
      </c>
      <c r="F11" s="155">
        <v>2795</v>
      </c>
      <c r="G11" s="152">
        <f>F11/E11*100</f>
        <v>86</v>
      </c>
      <c r="H11" s="155">
        <f t="shared" si="1"/>
        <v>16041</v>
      </c>
      <c r="I11" s="155"/>
      <c r="J11" s="155">
        <f t="shared" si="2"/>
        <v>13796</v>
      </c>
      <c r="K11" s="152">
        <f t="shared" si="3"/>
        <v>86.0046131787295</v>
      </c>
    </row>
    <row r="12" spans="1:11" s="10" customFormat="1" ht="63.75" customHeight="1">
      <c r="A12" s="145" t="s">
        <v>141</v>
      </c>
      <c r="B12" s="154">
        <v>3177</v>
      </c>
      <c r="C12" s="154">
        <v>3000</v>
      </c>
      <c r="D12" s="152">
        <f t="shared" si="0"/>
        <v>94.428706326723315</v>
      </c>
      <c r="E12" s="154">
        <v>0</v>
      </c>
      <c r="F12" s="155">
        <v>0</v>
      </c>
      <c r="G12" s="152">
        <v>0</v>
      </c>
      <c r="H12" s="155">
        <f t="shared" si="1"/>
        <v>3177</v>
      </c>
      <c r="I12" s="155"/>
      <c r="J12" s="155">
        <f t="shared" si="2"/>
        <v>3000</v>
      </c>
      <c r="K12" s="152">
        <f t="shared" si="3"/>
        <v>94.428706326723315</v>
      </c>
    </row>
    <row r="13" spans="1:11" s="10" customFormat="1" ht="46.5" customHeight="1">
      <c r="A13" s="145" t="s">
        <v>85</v>
      </c>
      <c r="B13" s="154">
        <v>0</v>
      </c>
      <c r="C13" s="156">
        <v>10</v>
      </c>
      <c r="D13" s="152">
        <v>0</v>
      </c>
      <c r="E13" s="154">
        <v>0</v>
      </c>
      <c r="F13" s="155">
        <v>0</v>
      </c>
      <c r="G13" s="152">
        <v>0</v>
      </c>
      <c r="H13" s="155">
        <f t="shared" si="1"/>
        <v>0</v>
      </c>
      <c r="I13" s="155"/>
      <c r="J13" s="155">
        <f t="shared" si="2"/>
        <v>10</v>
      </c>
      <c r="K13" s="152">
        <v>0</v>
      </c>
    </row>
    <row r="14" spans="1:11" s="10" customFormat="1" ht="45.75" customHeight="1">
      <c r="A14" s="145" t="s">
        <v>15</v>
      </c>
      <c r="B14" s="154">
        <v>8738</v>
      </c>
      <c r="C14" s="156">
        <v>8956</v>
      </c>
      <c r="D14" s="152">
        <f t="shared" si="0"/>
        <v>102.49485008010986</v>
      </c>
      <c r="E14" s="154">
        <v>4076</v>
      </c>
      <c r="F14" s="155">
        <v>5605</v>
      </c>
      <c r="G14" s="152">
        <f>F14/E14*100</f>
        <v>137.51226692836113</v>
      </c>
      <c r="H14" s="155">
        <f t="shared" si="1"/>
        <v>12814</v>
      </c>
      <c r="I14" s="155"/>
      <c r="J14" s="155">
        <f t="shared" si="2"/>
        <v>14561</v>
      </c>
      <c r="K14" s="152">
        <f t="shared" si="3"/>
        <v>113.6335258311222</v>
      </c>
    </row>
    <row r="15" spans="1:11" s="10" customFormat="1" ht="61.5" customHeight="1">
      <c r="A15" s="145" t="s">
        <v>114</v>
      </c>
      <c r="B15" s="154">
        <v>4117</v>
      </c>
      <c r="C15" s="154">
        <v>2919</v>
      </c>
      <c r="D15" s="152">
        <f t="shared" si="0"/>
        <v>70.901141607966963</v>
      </c>
      <c r="E15" s="155">
        <v>0</v>
      </c>
      <c r="F15" s="155">
        <v>0</v>
      </c>
      <c r="G15" s="152">
        <v>0</v>
      </c>
      <c r="H15" s="155">
        <f t="shared" si="1"/>
        <v>4117</v>
      </c>
      <c r="I15" s="155"/>
      <c r="J15" s="155">
        <f t="shared" si="2"/>
        <v>2919</v>
      </c>
      <c r="K15" s="152">
        <f t="shared" si="3"/>
        <v>70.901141607966963</v>
      </c>
    </row>
    <row r="16" spans="1:11" s="10" customFormat="1" ht="41.25" customHeight="1">
      <c r="A16" s="145" t="s">
        <v>86</v>
      </c>
      <c r="B16" s="154">
        <v>0</v>
      </c>
      <c r="C16" s="156">
        <v>0</v>
      </c>
      <c r="D16" s="152">
        <v>0</v>
      </c>
      <c r="E16" s="155">
        <v>8917</v>
      </c>
      <c r="F16" s="155">
        <v>723</v>
      </c>
      <c r="G16" s="152">
        <f>F16/E16*100</f>
        <v>8.1081081081081088</v>
      </c>
      <c r="H16" s="155">
        <f t="shared" si="1"/>
        <v>8917</v>
      </c>
      <c r="I16" s="155"/>
      <c r="J16" s="155">
        <f t="shared" si="2"/>
        <v>723</v>
      </c>
      <c r="K16" s="152">
        <f t="shared" si="3"/>
        <v>8.1081081081081088</v>
      </c>
    </row>
    <row r="17" spans="1:15" s="10" customFormat="1" ht="20.25" customHeight="1">
      <c r="A17" s="145" t="s">
        <v>87</v>
      </c>
      <c r="B17" s="154">
        <v>0</v>
      </c>
      <c r="C17" s="156">
        <v>0</v>
      </c>
      <c r="D17" s="152">
        <v>0</v>
      </c>
      <c r="E17" s="154">
        <v>19070</v>
      </c>
      <c r="F17" s="155">
        <v>7271</v>
      </c>
      <c r="G17" s="152">
        <f>F17/E17*100</f>
        <v>38.127949659150502</v>
      </c>
      <c r="H17" s="155">
        <f t="shared" si="1"/>
        <v>19070</v>
      </c>
      <c r="I17" s="155"/>
      <c r="J17" s="155">
        <f t="shared" si="2"/>
        <v>7271</v>
      </c>
      <c r="K17" s="152">
        <f t="shared" si="3"/>
        <v>38.127949659150502</v>
      </c>
      <c r="L17" s="85"/>
      <c r="M17" s="85"/>
      <c r="N17" s="85"/>
      <c r="O17" s="85"/>
    </row>
    <row r="18" spans="1:15" s="10" customFormat="1" ht="23.25" customHeight="1">
      <c r="A18" s="145" t="s">
        <v>88</v>
      </c>
      <c r="B18" s="154">
        <v>1976</v>
      </c>
      <c r="C18" s="154">
        <v>1586</v>
      </c>
      <c r="D18" s="152">
        <f>C18/B18*100</f>
        <v>80.26315789473685</v>
      </c>
      <c r="E18" s="154">
        <v>0</v>
      </c>
      <c r="F18" s="155">
        <v>0</v>
      </c>
      <c r="G18" s="152">
        <v>0</v>
      </c>
      <c r="H18" s="155">
        <f t="shared" si="1"/>
        <v>1976</v>
      </c>
      <c r="I18" s="155"/>
      <c r="J18" s="155">
        <f t="shared" si="2"/>
        <v>1586</v>
      </c>
      <c r="K18" s="152">
        <f t="shared" si="3"/>
        <v>80.26315789473685</v>
      </c>
      <c r="L18" s="85"/>
      <c r="M18" s="85"/>
      <c r="N18" s="85"/>
      <c r="O18" s="85"/>
    </row>
    <row r="19" spans="1:15" s="10" customFormat="1" ht="39" hidden="1" customHeight="1">
      <c r="A19" s="145" t="s">
        <v>89</v>
      </c>
      <c r="B19" s="154">
        <v>0</v>
      </c>
      <c r="C19" s="154"/>
      <c r="D19" s="152">
        <v>0</v>
      </c>
      <c r="E19" s="154"/>
      <c r="F19" s="155"/>
      <c r="G19" s="152">
        <v>0</v>
      </c>
      <c r="H19" s="155">
        <f t="shared" si="1"/>
        <v>0</v>
      </c>
      <c r="I19" s="155"/>
      <c r="J19" s="155">
        <f t="shared" si="2"/>
        <v>0</v>
      </c>
      <c r="K19" s="152">
        <v>0</v>
      </c>
      <c r="L19" s="85"/>
      <c r="M19" s="85"/>
      <c r="N19" s="85"/>
      <c r="O19" s="85"/>
    </row>
    <row r="20" spans="1:15" s="87" customFormat="1" ht="22.5" customHeight="1">
      <c r="A20" s="144" t="s">
        <v>2</v>
      </c>
      <c r="B20" s="151">
        <f>SUM(B21:B34)</f>
        <v>29174</v>
      </c>
      <c r="C20" s="151">
        <f>SUM(C21:C34)</f>
        <v>29032</v>
      </c>
      <c r="D20" s="152">
        <f t="shared" ref="D20:D29" si="4">C20/B20*100</f>
        <v>99.51326523616919</v>
      </c>
      <c r="E20" s="151">
        <f>SUM(E21:E34)</f>
        <v>4865</v>
      </c>
      <c r="F20" s="151">
        <f>SUM(F21:F34)</f>
        <v>1650</v>
      </c>
      <c r="G20" s="152">
        <f>F20/E20*100</f>
        <v>33.915724563206581</v>
      </c>
      <c r="H20" s="153">
        <f t="shared" si="1"/>
        <v>34039</v>
      </c>
      <c r="I20" s="153"/>
      <c r="J20" s="153">
        <f t="shared" si="2"/>
        <v>30682</v>
      </c>
      <c r="K20" s="152">
        <f>J20/H20*100</f>
        <v>90.137783131114318</v>
      </c>
      <c r="L20" s="86"/>
      <c r="M20" s="86"/>
      <c r="N20" s="86"/>
      <c r="O20" s="86"/>
    </row>
    <row r="21" spans="1:15" s="10" customFormat="1" ht="24" customHeight="1">
      <c r="A21" s="146" t="s">
        <v>16</v>
      </c>
      <c r="B21" s="156">
        <v>22338</v>
      </c>
      <c r="C21" s="154">
        <v>23109</v>
      </c>
      <c r="D21" s="152">
        <f t="shared" si="4"/>
        <v>103.45151759333871</v>
      </c>
      <c r="E21" s="154">
        <v>4425</v>
      </c>
      <c r="F21" s="155">
        <v>785</v>
      </c>
      <c r="G21" s="152">
        <f>F21/E21*100</f>
        <v>17.740112994350284</v>
      </c>
      <c r="H21" s="155">
        <f t="shared" si="1"/>
        <v>26763</v>
      </c>
      <c r="I21" s="155"/>
      <c r="J21" s="155">
        <f t="shared" si="2"/>
        <v>23894</v>
      </c>
      <c r="K21" s="152">
        <f>J21/H21*100</f>
        <v>89.279976086387919</v>
      </c>
    </row>
    <row r="22" spans="1:15" s="10" customFormat="1" ht="27" customHeight="1">
      <c r="A22" s="146" t="s">
        <v>42</v>
      </c>
      <c r="B22" s="156">
        <v>700</v>
      </c>
      <c r="C22" s="154">
        <v>771</v>
      </c>
      <c r="D22" s="152">
        <f t="shared" si="4"/>
        <v>110.14285714285714</v>
      </c>
      <c r="E22" s="154">
        <v>340</v>
      </c>
      <c r="F22" s="155">
        <v>495</v>
      </c>
      <c r="G22" s="152">
        <f>F22/E22*100</f>
        <v>145.58823529411765</v>
      </c>
      <c r="H22" s="155">
        <f t="shared" si="1"/>
        <v>1040</v>
      </c>
      <c r="I22" s="155"/>
      <c r="J22" s="155">
        <f t="shared" si="2"/>
        <v>1266</v>
      </c>
      <c r="K22" s="152">
        <f>J22/H22*100</f>
        <v>121.73076923076923</v>
      </c>
    </row>
    <row r="23" spans="1:15" s="10" customFormat="1" ht="47.25" hidden="1" customHeight="1">
      <c r="A23" s="146" t="s">
        <v>14</v>
      </c>
      <c r="B23" s="156">
        <v>0</v>
      </c>
      <c r="C23" s="154"/>
      <c r="D23" s="152">
        <v>0</v>
      </c>
      <c r="E23" s="154">
        <v>0</v>
      </c>
      <c r="F23" s="155"/>
      <c r="G23" s="152">
        <v>0</v>
      </c>
      <c r="H23" s="155">
        <f t="shared" si="1"/>
        <v>0</v>
      </c>
      <c r="I23" s="155"/>
      <c r="J23" s="155">
        <f t="shared" si="2"/>
        <v>0</v>
      </c>
      <c r="K23" s="152">
        <v>0</v>
      </c>
    </row>
    <row r="24" spans="1:15" s="10" customFormat="1" ht="51" customHeight="1">
      <c r="A24" s="146" t="s">
        <v>22</v>
      </c>
      <c r="B24" s="156">
        <v>760</v>
      </c>
      <c r="C24" s="154">
        <v>910</v>
      </c>
      <c r="D24" s="152">
        <f t="shared" si="4"/>
        <v>119.73684210526316</v>
      </c>
      <c r="E24" s="154">
        <v>0</v>
      </c>
      <c r="F24" s="155">
        <v>0</v>
      </c>
      <c r="G24" s="152">
        <v>0</v>
      </c>
      <c r="H24" s="155">
        <f t="shared" si="1"/>
        <v>760</v>
      </c>
      <c r="I24" s="155"/>
      <c r="J24" s="155">
        <f t="shared" si="2"/>
        <v>910</v>
      </c>
      <c r="K24" s="152">
        <f t="shared" ref="K24:K29" si="5">J24/H24*100</f>
        <v>119.73684210526316</v>
      </c>
    </row>
    <row r="25" spans="1:15" s="10" customFormat="1" ht="21.75" customHeight="1">
      <c r="A25" s="146" t="s">
        <v>102</v>
      </c>
      <c r="B25" s="156">
        <v>0</v>
      </c>
      <c r="C25" s="154">
        <v>20</v>
      </c>
      <c r="D25" s="152">
        <v>0</v>
      </c>
      <c r="E25" s="154">
        <v>0</v>
      </c>
      <c r="F25" s="155">
        <v>62</v>
      </c>
      <c r="G25" s="152">
        <v>0</v>
      </c>
      <c r="H25" s="155">
        <f t="shared" si="1"/>
        <v>0</v>
      </c>
      <c r="I25" s="155"/>
      <c r="J25" s="155">
        <f t="shared" si="2"/>
        <v>82</v>
      </c>
      <c r="K25" s="152">
        <v>0</v>
      </c>
    </row>
    <row r="26" spans="1:15" s="10" customFormat="1" ht="29.25" customHeight="1">
      <c r="A26" s="146" t="s">
        <v>52</v>
      </c>
      <c r="B26" s="154">
        <v>4306</v>
      </c>
      <c r="C26" s="154">
        <v>3314</v>
      </c>
      <c r="D26" s="152">
        <f t="shared" si="4"/>
        <v>76.962378077101718</v>
      </c>
      <c r="E26" s="154">
        <v>0</v>
      </c>
      <c r="F26" s="155">
        <v>0</v>
      </c>
      <c r="G26" s="152">
        <v>0</v>
      </c>
      <c r="H26" s="155">
        <f t="shared" si="1"/>
        <v>4306</v>
      </c>
      <c r="I26" s="155"/>
      <c r="J26" s="155">
        <f t="shared" si="2"/>
        <v>3314</v>
      </c>
      <c r="K26" s="152">
        <f t="shared" si="5"/>
        <v>76.962378077101718</v>
      </c>
    </row>
    <row r="27" spans="1:15" s="10" customFormat="1" ht="22.5" customHeight="1">
      <c r="A27" s="146" t="s">
        <v>18</v>
      </c>
      <c r="B27" s="154">
        <v>350</v>
      </c>
      <c r="C27" s="154">
        <v>0</v>
      </c>
      <c r="D27" s="152">
        <f t="shared" si="4"/>
        <v>0</v>
      </c>
      <c r="E27" s="154">
        <v>0</v>
      </c>
      <c r="F27" s="155">
        <v>0</v>
      </c>
      <c r="G27" s="152">
        <v>0</v>
      </c>
      <c r="H27" s="155">
        <f t="shared" si="1"/>
        <v>350</v>
      </c>
      <c r="I27" s="155"/>
      <c r="J27" s="155">
        <f t="shared" si="2"/>
        <v>0</v>
      </c>
      <c r="K27" s="152">
        <f t="shared" si="5"/>
        <v>0</v>
      </c>
    </row>
    <row r="28" spans="1:15" s="10" customFormat="1" ht="23.25" customHeight="1">
      <c r="A28" s="146" t="s">
        <v>5</v>
      </c>
      <c r="B28" s="154">
        <v>300</v>
      </c>
      <c r="C28" s="154">
        <v>666</v>
      </c>
      <c r="D28" s="152">
        <f t="shared" si="4"/>
        <v>222.00000000000003</v>
      </c>
      <c r="E28" s="154">
        <v>100</v>
      </c>
      <c r="F28" s="155">
        <v>59</v>
      </c>
      <c r="G28" s="152">
        <f>F28/E28*100</f>
        <v>59</v>
      </c>
      <c r="H28" s="155">
        <f t="shared" si="1"/>
        <v>400</v>
      </c>
      <c r="I28" s="155"/>
      <c r="J28" s="155">
        <f t="shared" si="2"/>
        <v>725</v>
      </c>
      <c r="K28" s="152">
        <f t="shared" si="5"/>
        <v>181.25</v>
      </c>
    </row>
    <row r="29" spans="1:15" s="10" customFormat="1" ht="48" customHeight="1">
      <c r="A29" s="146" t="s">
        <v>17</v>
      </c>
      <c r="B29" s="154">
        <v>320</v>
      </c>
      <c r="C29" s="154">
        <v>242</v>
      </c>
      <c r="D29" s="152">
        <f t="shared" si="4"/>
        <v>75.625</v>
      </c>
      <c r="E29" s="154">
        <v>0</v>
      </c>
      <c r="F29" s="155">
        <v>249</v>
      </c>
      <c r="G29" s="152">
        <v>0</v>
      </c>
      <c r="H29" s="155">
        <f t="shared" si="1"/>
        <v>320</v>
      </c>
      <c r="I29" s="155"/>
      <c r="J29" s="155">
        <f t="shared" si="2"/>
        <v>491</v>
      </c>
      <c r="K29" s="152">
        <f t="shared" si="5"/>
        <v>153.4375</v>
      </c>
    </row>
    <row r="30" spans="1:15" s="10" customFormat="1" ht="24.75" customHeight="1">
      <c r="A30" s="146" t="s">
        <v>78</v>
      </c>
      <c r="B30" s="154">
        <v>0</v>
      </c>
      <c r="C30" s="154">
        <v>0</v>
      </c>
      <c r="D30" s="152">
        <v>0</v>
      </c>
      <c r="E30" s="154">
        <v>0</v>
      </c>
      <c r="F30" s="155">
        <v>0</v>
      </c>
      <c r="G30" s="152">
        <v>0</v>
      </c>
      <c r="H30" s="155">
        <f t="shared" si="1"/>
        <v>0</v>
      </c>
      <c r="I30" s="155"/>
      <c r="J30" s="155">
        <f t="shared" si="2"/>
        <v>0</v>
      </c>
      <c r="K30" s="152">
        <v>0</v>
      </c>
    </row>
    <row r="31" spans="1:15" s="10" customFormat="1" ht="20.25" customHeight="1">
      <c r="A31" s="146" t="s">
        <v>36</v>
      </c>
      <c r="B31" s="154">
        <v>100</v>
      </c>
      <c r="C31" s="154">
        <v>0</v>
      </c>
      <c r="D31" s="152">
        <v>0</v>
      </c>
      <c r="E31" s="154">
        <v>0</v>
      </c>
      <c r="F31" s="155">
        <v>0</v>
      </c>
      <c r="G31" s="152">
        <v>0</v>
      </c>
      <c r="H31" s="155">
        <f t="shared" si="1"/>
        <v>100</v>
      </c>
      <c r="I31" s="155"/>
      <c r="J31" s="155">
        <f t="shared" si="2"/>
        <v>0</v>
      </c>
      <c r="K31" s="152">
        <v>0</v>
      </c>
    </row>
    <row r="32" spans="1:15" s="10" customFormat="1" ht="24" hidden="1" customHeight="1">
      <c r="A32" s="146" t="s">
        <v>78</v>
      </c>
      <c r="B32" s="154">
        <v>0</v>
      </c>
      <c r="C32" s="154">
        <v>0</v>
      </c>
      <c r="D32" s="152">
        <v>0</v>
      </c>
      <c r="E32" s="154">
        <v>0</v>
      </c>
      <c r="F32" s="155">
        <v>0</v>
      </c>
      <c r="G32" s="152">
        <v>0</v>
      </c>
      <c r="H32" s="155">
        <f t="shared" si="1"/>
        <v>0</v>
      </c>
      <c r="I32" s="155"/>
      <c r="J32" s="155">
        <f t="shared" si="2"/>
        <v>0</v>
      </c>
      <c r="K32" s="152">
        <v>0</v>
      </c>
    </row>
    <row r="33" spans="1:13" s="10" customFormat="1" ht="39" hidden="1" customHeight="1">
      <c r="A33" s="146" t="s">
        <v>82</v>
      </c>
      <c r="B33" s="154"/>
      <c r="C33" s="154"/>
      <c r="D33" s="152" t="e">
        <f>C33/B33*100</f>
        <v>#DIV/0!</v>
      </c>
      <c r="E33" s="154"/>
      <c r="F33" s="155"/>
      <c r="G33" s="152" t="e">
        <f>F33/E33*100</f>
        <v>#DIV/0!</v>
      </c>
      <c r="H33" s="155">
        <f t="shared" si="1"/>
        <v>0</v>
      </c>
      <c r="I33" s="155"/>
      <c r="J33" s="155">
        <f t="shared" si="2"/>
        <v>0</v>
      </c>
      <c r="K33" s="152" t="e">
        <f>J33/H33*100</f>
        <v>#DIV/0!</v>
      </c>
    </row>
    <row r="34" spans="1:13" s="10" customFormat="1" ht="6.75" hidden="1" customHeight="1">
      <c r="A34" s="146" t="s">
        <v>103</v>
      </c>
      <c r="B34" s="154">
        <v>0</v>
      </c>
      <c r="C34" s="154">
        <v>0</v>
      </c>
      <c r="D34" s="152">
        <v>0</v>
      </c>
      <c r="E34" s="154">
        <v>0</v>
      </c>
      <c r="F34" s="155">
        <v>0</v>
      </c>
      <c r="G34" s="152">
        <v>0</v>
      </c>
      <c r="H34" s="155">
        <f t="shared" si="1"/>
        <v>0</v>
      </c>
      <c r="I34" s="155"/>
      <c r="J34" s="155">
        <f t="shared" si="2"/>
        <v>0</v>
      </c>
      <c r="K34" s="152">
        <v>0</v>
      </c>
    </row>
    <row r="35" spans="1:13" s="87" customFormat="1" ht="48" customHeight="1">
      <c r="A35" s="147" t="s">
        <v>19</v>
      </c>
      <c r="B35" s="151">
        <f>B20+B9</f>
        <v>241985</v>
      </c>
      <c r="C35" s="151">
        <f>C20+C9</f>
        <v>185078</v>
      </c>
      <c r="D35" s="152">
        <f>C35/B35*100</f>
        <v>76.483253094200052</v>
      </c>
      <c r="E35" s="151">
        <f>E20+E9</f>
        <v>55066</v>
      </c>
      <c r="F35" s="151">
        <f>F20+F9</f>
        <v>29554</v>
      </c>
      <c r="G35" s="152">
        <f>F35/E35*100</f>
        <v>53.670141285003446</v>
      </c>
      <c r="H35" s="153">
        <f t="shared" si="1"/>
        <v>297051</v>
      </c>
      <c r="I35" s="153"/>
      <c r="J35" s="153">
        <f t="shared" si="2"/>
        <v>214632</v>
      </c>
      <c r="K35" s="152">
        <f>J35/H35*100</f>
        <v>72.254259369603204</v>
      </c>
    </row>
    <row r="36" spans="1:13" s="87" customFormat="1" ht="46.5" customHeight="1">
      <c r="A36" s="146" t="s">
        <v>99</v>
      </c>
      <c r="B36" s="157">
        <v>7</v>
      </c>
      <c r="C36" s="157">
        <v>7</v>
      </c>
      <c r="D36" s="152">
        <v>0</v>
      </c>
      <c r="E36" s="157">
        <v>400</v>
      </c>
      <c r="F36" s="157">
        <v>524</v>
      </c>
      <c r="G36" s="152">
        <v>0</v>
      </c>
      <c r="H36" s="158">
        <f t="shared" si="1"/>
        <v>407</v>
      </c>
      <c r="I36" s="158"/>
      <c r="J36" s="158">
        <f>F36+C36</f>
        <v>531</v>
      </c>
      <c r="K36" s="152">
        <v>0</v>
      </c>
    </row>
    <row r="37" spans="1:13" s="10" customFormat="1" ht="63" customHeight="1">
      <c r="A37" s="159" t="s">
        <v>136</v>
      </c>
      <c r="B37" s="160">
        <v>311332.3</v>
      </c>
      <c r="C37" s="160">
        <v>233546</v>
      </c>
      <c r="D37" s="152">
        <f>C37/B37*100</f>
        <v>75.015024139801753</v>
      </c>
      <c r="E37" s="157">
        <v>0</v>
      </c>
      <c r="F37" s="161">
        <v>0</v>
      </c>
      <c r="G37" s="152">
        <v>0</v>
      </c>
      <c r="H37" s="158">
        <f t="shared" si="1"/>
        <v>311332.3</v>
      </c>
      <c r="I37" s="158"/>
      <c r="J37" s="158">
        <f>C37+F37</f>
        <v>233546</v>
      </c>
      <c r="K37" s="152">
        <f t="shared" ref="K37:K46" si="6">J37/H37*100</f>
        <v>75.015024139801753</v>
      </c>
    </row>
    <row r="38" spans="1:13" s="10" customFormat="1" ht="86.25" hidden="1" customHeight="1">
      <c r="A38" s="159" t="s">
        <v>137</v>
      </c>
      <c r="B38" s="160">
        <v>0</v>
      </c>
      <c r="C38" s="160">
        <v>0</v>
      </c>
      <c r="D38" s="152" t="e">
        <f>C38/B38*100</f>
        <v>#DIV/0!</v>
      </c>
      <c r="E38" s="157">
        <v>0</v>
      </c>
      <c r="F38" s="161">
        <v>0</v>
      </c>
      <c r="G38" s="152">
        <v>0</v>
      </c>
      <c r="H38" s="158">
        <f t="shared" si="1"/>
        <v>0</v>
      </c>
      <c r="I38" s="158"/>
      <c r="J38" s="158">
        <f>C38+F38</f>
        <v>0</v>
      </c>
      <c r="K38" s="152" t="e">
        <f t="shared" si="6"/>
        <v>#DIV/0!</v>
      </c>
    </row>
    <row r="39" spans="1:13" s="10" customFormat="1" ht="86.25" customHeight="1">
      <c r="A39" s="159" t="s">
        <v>166</v>
      </c>
      <c r="B39" s="160">
        <v>3268.1</v>
      </c>
      <c r="C39" s="160">
        <v>3268.1</v>
      </c>
      <c r="D39" s="152">
        <f>C39/B39*100</f>
        <v>100</v>
      </c>
      <c r="E39" s="157">
        <v>3268</v>
      </c>
      <c r="F39" s="161">
        <v>3268</v>
      </c>
      <c r="G39" s="152">
        <v>0</v>
      </c>
      <c r="H39" s="158">
        <f t="shared" si="1"/>
        <v>6536.1</v>
      </c>
      <c r="I39" s="158"/>
      <c r="J39" s="158">
        <f>C39+F39</f>
        <v>6536.1</v>
      </c>
      <c r="K39" s="152">
        <f t="shared" si="6"/>
        <v>100</v>
      </c>
    </row>
    <row r="40" spans="1:13" s="10" customFormat="1" ht="88.5" customHeight="1">
      <c r="A40" s="159" t="s">
        <v>138</v>
      </c>
      <c r="B40" s="154">
        <v>0</v>
      </c>
      <c r="C40" s="156">
        <v>0</v>
      </c>
      <c r="D40" s="152">
        <v>0</v>
      </c>
      <c r="E40" s="155">
        <v>25529</v>
      </c>
      <c r="F40" s="155">
        <v>19146</v>
      </c>
      <c r="G40" s="152">
        <f t="shared" ref="G40:G45" si="7">F40/E40*100</f>
        <v>74.997062164597125</v>
      </c>
      <c r="H40" s="162">
        <f>E40</f>
        <v>25529</v>
      </c>
      <c r="I40" s="162"/>
      <c r="J40" s="162">
        <f>F40</f>
        <v>19146</v>
      </c>
      <c r="K40" s="152">
        <f t="shared" si="6"/>
        <v>74.997062164597125</v>
      </c>
    </row>
    <row r="41" spans="1:13" s="10" customFormat="1" ht="84" customHeight="1">
      <c r="A41" s="159" t="s">
        <v>139</v>
      </c>
      <c r="B41" s="155">
        <v>0</v>
      </c>
      <c r="C41" s="155">
        <v>0</v>
      </c>
      <c r="D41" s="152">
        <v>0</v>
      </c>
      <c r="E41" s="155">
        <v>8581</v>
      </c>
      <c r="F41" s="155">
        <v>6738</v>
      </c>
      <c r="G41" s="152">
        <f t="shared" si="7"/>
        <v>78.522316746299964</v>
      </c>
      <c r="H41" s="162">
        <f>E41</f>
        <v>8581</v>
      </c>
      <c r="I41" s="162"/>
      <c r="J41" s="162">
        <f>F41</f>
        <v>6738</v>
      </c>
      <c r="K41" s="152">
        <f t="shared" si="6"/>
        <v>78.522316746299964</v>
      </c>
      <c r="M41" s="88"/>
    </row>
    <row r="42" spans="1:13" s="10" customFormat="1" ht="66" customHeight="1">
      <c r="A42" s="163" t="s">
        <v>122</v>
      </c>
      <c r="B42" s="155">
        <v>544354</v>
      </c>
      <c r="C42" s="155">
        <v>392043</v>
      </c>
      <c r="D42" s="152">
        <f>C42/B42*100</f>
        <v>72.019862075046746</v>
      </c>
      <c r="E42" s="155">
        <v>55955</v>
      </c>
      <c r="F42" s="155">
        <v>49914</v>
      </c>
      <c r="G42" s="152">
        <f t="shared" si="7"/>
        <v>89.203824501831832</v>
      </c>
      <c r="H42" s="162">
        <f t="shared" ref="H42:H50" si="8">B42+E42</f>
        <v>600309</v>
      </c>
      <c r="I42" s="162"/>
      <c r="J42" s="162">
        <f t="shared" ref="J42:J50" si="9">C42+F42</f>
        <v>441957</v>
      </c>
      <c r="K42" s="152">
        <f t="shared" si="6"/>
        <v>73.621584883784848</v>
      </c>
      <c r="M42" s="88"/>
    </row>
    <row r="43" spans="1:13" s="10" customFormat="1" ht="44.25" customHeight="1">
      <c r="A43" s="216" t="s">
        <v>189</v>
      </c>
      <c r="B43" s="155">
        <v>0</v>
      </c>
      <c r="C43" s="155">
        <v>0</v>
      </c>
      <c r="D43" s="152">
        <v>0</v>
      </c>
      <c r="E43" s="155">
        <v>3688</v>
      </c>
      <c r="F43" s="155">
        <v>704</v>
      </c>
      <c r="G43" s="152">
        <f t="shared" si="7"/>
        <v>19.088937093275486</v>
      </c>
      <c r="H43" s="162">
        <f t="shared" si="8"/>
        <v>3688</v>
      </c>
      <c r="I43" s="162"/>
      <c r="J43" s="162">
        <f t="shared" si="9"/>
        <v>704</v>
      </c>
      <c r="K43" s="152">
        <f t="shared" si="6"/>
        <v>19.088937093275486</v>
      </c>
      <c r="M43" s="88"/>
    </row>
    <row r="44" spans="1:13" s="10" customFormat="1" ht="87" customHeight="1">
      <c r="A44" s="164" t="s">
        <v>133</v>
      </c>
      <c r="B44" s="154">
        <v>0</v>
      </c>
      <c r="C44" s="154">
        <v>0</v>
      </c>
      <c r="D44" s="152">
        <v>0</v>
      </c>
      <c r="E44" s="156">
        <v>411</v>
      </c>
      <c r="F44" s="155">
        <v>7</v>
      </c>
      <c r="G44" s="152">
        <f t="shared" si="7"/>
        <v>1.7031630170316301</v>
      </c>
      <c r="H44" s="162">
        <f>B44+E44</f>
        <v>411</v>
      </c>
      <c r="I44" s="162"/>
      <c r="J44" s="162">
        <f>C44+F44</f>
        <v>7</v>
      </c>
      <c r="K44" s="152">
        <f>J44/H44*100</f>
        <v>1.7031630170316301</v>
      </c>
      <c r="M44" s="88"/>
    </row>
    <row r="45" spans="1:13" s="10" customFormat="1" ht="46.5" customHeight="1">
      <c r="A45" s="159" t="s">
        <v>120</v>
      </c>
      <c r="B45" s="154">
        <v>0</v>
      </c>
      <c r="C45" s="154">
        <v>0</v>
      </c>
      <c r="D45" s="152">
        <v>0</v>
      </c>
      <c r="E45" s="155">
        <v>1229</v>
      </c>
      <c r="F45" s="155">
        <v>678</v>
      </c>
      <c r="G45" s="152">
        <f t="shared" si="7"/>
        <v>55.166802278275014</v>
      </c>
      <c r="H45" s="162">
        <f t="shared" si="8"/>
        <v>1229</v>
      </c>
      <c r="I45" s="162"/>
      <c r="J45" s="162">
        <f t="shared" si="9"/>
        <v>678</v>
      </c>
      <c r="K45" s="152">
        <f t="shared" si="6"/>
        <v>55.166802278275014</v>
      </c>
      <c r="L45" s="88"/>
    </row>
    <row r="46" spans="1:13" s="10" customFormat="1" ht="62.25" customHeight="1">
      <c r="A46" s="163" t="s">
        <v>121</v>
      </c>
      <c r="B46" s="154">
        <v>551077.19999999995</v>
      </c>
      <c r="C46" s="154">
        <v>379291</v>
      </c>
      <c r="D46" s="152">
        <f>C46/B46*100</f>
        <v>68.827198802636005</v>
      </c>
      <c r="E46" s="156">
        <v>0</v>
      </c>
      <c r="F46" s="155">
        <v>0</v>
      </c>
      <c r="G46" s="152">
        <v>0</v>
      </c>
      <c r="H46" s="162">
        <f t="shared" si="8"/>
        <v>551077.19999999995</v>
      </c>
      <c r="I46" s="162"/>
      <c r="J46" s="162">
        <f t="shared" si="9"/>
        <v>379291</v>
      </c>
      <c r="K46" s="152">
        <f t="shared" si="6"/>
        <v>68.827198802636005</v>
      </c>
    </row>
    <row r="47" spans="1:13" s="10" customFormat="1" ht="168" customHeight="1">
      <c r="A47" s="159" t="s">
        <v>127</v>
      </c>
      <c r="B47" s="155">
        <v>6264</v>
      </c>
      <c r="C47" s="155">
        <v>3129</v>
      </c>
      <c r="D47" s="152">
        <f>C47/B47*100</f>
        <v>49.952107279693486</v>
      </c>
      <c r="E47" s="156">
        <v>0</v>
      </c>
      <c r="F47" s="155">
        <v>0</v>
      </c>
      <c r="G47" s="152">
        <v>0</v>
      </c>
      <c r="H47" s="162">
        <f t="shared" si="8"/>
        <v>6264</v>
      </c>
      <c r="I47" s="162"/>
      <c r="J47" s="162">
        <f t="shared" si="9"/>
        <v>3129</v>
      </c>
      <c r="K47" s="152">
        <f>J47/H47*100</f>
        <v>49.952107279693486</v>
      </c>
    </row>
    <row r="48" spans="1:13" s="10" customFormat="1" ht="63.75" customHeight="1">
      <c r="A48" s="159" t="s">
        <v>128</v>
      </c>
      <c r="B48" s="155">
        <v>20260</v>
      </c>
      <c r="C48" s="155">
        <v>20237</v>
      </c>
      <c r="D48" s="152">
        <f>C48/B48*100</f>
        <v>99.886475814412634</v>
      </c>
      <c r="E48" s="156">
        <v>13376</v>
      </c>
      <c r="F48" s="155">
        <v>9660</v>
      </c>
      <c r="G48" s="152">
        <f>F48/E48*100</f>
        <v>72.2188995215311</v>
      </c>
      <c r="H48" s="162">
        <f t="shared" si="8"/>
        <v>33636</v>
      </c>
      <c r="I48" s="162"/>
      <c r="J48" s="162">
        <f t="shared" si="9"/>
        <v>29897</v>
      </c>
      <c r="K48" s="152">
        <f>J48/H48*100</f>
        <v>88.883933880366271</v>
      </c>
    </row>
    <row r="49" spans="1:14" s="10" customFormat="1" ht="59.25" customHeight="1">
      <c r="A49" s="163" t="s">
        <v>134</v>
      </c>
      <c r="B49" s="154">
        <v>0</v>
      </c>
      <c r="C49" s="154">
        <v>4</v>
      </c>
      <c r="D49" s="152">
        <v>0</v>
      </c>
      <c r="E49" s="156">
        <v>0</v>
      </c>
      <c r="F49" s="155">
        <v>0</v>
      </c>
      <c r="G49" s="152">
        <v>0</v>
      </c>
      <c r="H49" s="162">
        <f t="shared" si="8"/>
        <v>0</v>
      </c>
      <c r="I49" s="162">
        <f>C49+F49</f>
        <v>4</v>
      </c>
      <c r="J49" s="162">
        <f t="shared" si="9"/>
        <v>4</v>
      </c>
      <c r="K49" s="152">
        <v>0</v>
      </c>
      <c r="N49" s="212"/>
    </row>
    <row r="50" spans="1:14" s="10" customFormat="1" ht="87.75" customHeight="1">
      <c r="A50" s="163" t="s">
        <v>129</v>
      </c>
      <c r="B50" s="154">
        <v>0</v>
      </c>
      <c r="C50" s="154">
        <v>-47</v>
      </c>
      <c r="D50" s="152">
        <v>0</v>
      </c>
      <c r="E50" s="156">
        <v>0</v>
      </c>
      <c r="F50" s="155">
        <v>0</v>
      </c>
      <c r="G50" s="152">
        <v>0</v>
      </c>
      <c r="H50" s="162">
        <f t="shared" si="8"/>
        <v>0</v>
      </c>
      <c r="I50" s="162"/>
      <c r="J50" s="162">
        <f t="shared" si="9"/>
        <v>-47</v>
      </c>
      <c r="K50" s="152">
        <v>0</v>
      </c>
    </row>
    <row r="51" spans="1:14" s="10" customFormat="1" ht="24" customHeight="1">
      <c r="A51" s="165" t="s">
        <v>3</v>
      </c>
      <c r="B51" s="166">
        <f>SUM(B35:B50)</f>
        <v>1678547.5999999999</v>
      </c>
      <c r="C51" s="166">
        <f>SUM(C35:C50)</f>
        <v>1216556.1000000001</v>
      </c>
      <c r="D51" s="152">
        <f>C51/B51*100</f>
        <v>72.476711414082047</v>
      </c>
      <c r="E51" s="166">
        <f>SUM(E35:E50)</f>
        <v>167503</v>
      </c>
      <c r="F51" s="166">
        <f>SUM(F35:F50)</f>
        <v>120193</v>
      </c>
      <c r="G51" s="152">
        <f>F51/E51*100</f>
        <v>71.755729748123912</v>
      </c>
      <c r="H51" s="166">
        <f>(B51+E51)-(E39+E40+E41+E42+E44+P47+E46+E48+E49+B47)</f>
        <v>1732666.5999999999</v>
      </c>
      <c r="I51" s="166">
        <f>(C51+F51)-(F39+F40+F41+F42+F44+Q47+F46+F48+F49+C47)+3688</f>
        <v>1248575.1000000001</v>
      </c>
      <c r="J51" s="166">
        <f>(C51+F51)-(C47+F39+F40+F41+F42+F44+F48)</f>
        <v>1244887.1000000001</v>
      </c>
      <c r="K51" s="152">
        <f>J51/H51*100</f>
        <v>71.848046242710524</v>
      </c>
    </row>
    <row r="52" spans="1:14" s="10" customFormat="1" ht="24" customHeight="1">
      <c r="A52" s="268" t="s">
        <v>79</v>
      </c>
      <c r="B52" s="269"/>
      <c r="C52" s="269"/>
      <c r="D52" s="269"/>
      <c r="E52" s="269"/>
      <c r="F52" s="269"/>
      <c r="G52" s="269"/>
      <c r="H52" s="269"/>
      <c r="I52" s="269"/>
      <c r="J52" s="269"/>
      <c r="K52" s="270"/>
    </row>
    <row r="53" spans="1:14" s="10" customFormat="1" ht="19.5" customHeight="1">
      <c r="A53" s="271" t="s">
        <v>35</v>
      </c>
      <c r="B53" s="272" t="s">
        <v>23</v>
      </c>
      <c r="C53" s="272"/>
      <c r="D53" s="272"/>
      <c r="E53" s="273" t="s">
        <v>38</v>
      </c>
      <c r="F53" s="274"/>
      <c r="G53" s="275"/>
      <c r="H53" s="276" t="s">
        <v>74</v>
      </c>
      <c r="I53" s="276"/>
      <c r="J53" s="276"/>
      <c r="K53" s="276"/>
    </row>
    <row r="54" spans="1:14" s="10" customFormat="1" ht="86.25" customHeight="1">
      <c r="A54" s="254"/>
      <c r="B54" s="142" t="s">
        <v>154</v>
      </c>
      <c r="C54" s="142" t="s">
        <v>195</v>
      </c>
      <c r="D54" s="143" t="s">
        <v>53</v>
      </c>
      <c r="E54" s="142" t="s">
        <v>154</v>
      </c>
      <c r="F54" s="142" t="s">
        <v>195</v>
      </c>
      <c r="G54" s="143" t="s">
        <v>53</v>
      </c>
      <c r="H54" s="142" t="s">
        <v>154</v>
      </c>
      <c r="I54" s="142" t="s">
        <v>110</v>
      </c>
      <c r="J54" s="142" t="s">
        <v>196</v>
      </c>
      <c r="K54" s="143" t="s">
        <v>53</v>
      </c>
    </row>
    <row r="55" spans="1:14" s="10" customFormat="1" ht="43.5" customHeight="1">
      <c r="A55" s="167" t="s">
        <v>46</v>
      </c>
      <c r="B55" s="168">
        <f>SUM(B56:B62)</f>
        <v>66878</v>
      </c>
      <c r="C55" s="168">
        <f>SUM(C56:C62)</f>
        <v>47437</v>
      </c>
      <c r="D55" s="152">
        <f t="shared" ref="D55:D85" si="10">IF(B55=0,  "0 ", C55/B55*100)</f>
        <v>70.930649840007177</v>
      </c>
      <c r="E55" s="168">
        <f>SUM(E56:E62)</f>
        <v>36670</v>
      </c>
      <c r="F55" s="168">
        <f>SUM(F56:F62)</f>
        <v>24372</v>
      </c>
      <c r="G55" s="152">
        <f t="shared" ref="G55:G85" si="11">IF(E55=0,  "0 ", F55/E55*100)</f>
        <v>66.463048813744209</v>
      </c>
      <c r="H55" s="168">
        <f>SUM(H56:H62)</f>
        <v>103239</v>
      </c>
      <c r="I55" s="168">
        <f>SUM(I56:I62)</f>
        <v>303</v>
      </c>
      <c r="J55" s="168">
        <f>SUM(J56:J62)</f>
        <v>71506</v>
      </c>
      <c r="K55" s="152">
        <f t="shared" ref="K55:K85" si="12">IF(H55=0,  "0 ", J55/H55*100)</f>
        <v>69.262584875870544</v>
      </c>
    </row>
    <row r="56" spans="1:14" s="10" customFormat="1" ht="87.75" customHeight="1">
      <c r="A56" s="169" t="s">
        <v>54</v>
      </c>
      <c r="B56" s="170">
        <v>2535</v>
      </c>
      <c r="C56" s="171">
        <v>1839</v>
      </c>
      <c r="D56" s="152">
        <f t="shared" si="10"/>
        <v>72.544378698224847</v>
      </c>
      <c r="E56" s="170">
        <v>0</v>
      </c>
      <c r="F56" s="171">
        <v>0</v>
      </c>
      <c r="G56" s="152" t="str">
        <f t="shared" si="11"/>
        <v xml:space="preserve">0 </v>
      </c>
      <c r="H56" s="172">
        <f>B56+E56</f>
        <v>2535</v>
      </c>
      <c r="I56" s="172"/>
      <c r="J56" s="173">
        <f>C56+F56</f>
        <v>1839</v>
      </c>
      <c r="K56" s="152">
        <f t="shared" si="12"/>
        <v>72.544378698224847</v>
      </c>
      <c r="L56" s="104"/>
    </row>
    <row r="57" spans="1:14" s="10" customFormat="1" ht="103.5" customHeight="1">
      <c r="A57" s="169" t="s">
        <v>55</v>
      </c>
      <c r="B57" s="174">
        <v>3569</v>
      </c>
      <c r="C57" s="175">
        <v>1980</v>
      </c>
      <c r="D57" s="152">
        <f t="shared" si="10"/>
        <v>55.477724852899968</v>
      </c>
      <c r="E57" s="174">
        <v>25</v>
      </c>
      <c r="F57" s="176">
        <v>20</v>
      </c>
      <c r="G57" s="152">
        <f t="shared" si="11"/>
        <v>80</v>
      </c>
      <c r="H57" s="172">
        <f>B57</f>
        <v>3569</v>
      </c>
      <c r="I57" s="172">
        <v>20</v>
      </c>
      <c r="J57" s="173">
        <f>C57++F57-I57</f>
        <v>1980</v>
      </c>
      <c r="K57" s="152">
        <f t="shared" si="12"/>
        <v>55.477724852899968</v>
      </c>
      <c r="L57" s="104"/>
    </row>
    <row r="58" spans="1:14" s="10" customFormat="1" ht="126.75" customHeight="1">
      <c r="A58" s="169" t="s">
        <v>56</v>
      </c>
      <c r="B58" s="174">
        <v>51133</v>
      </c>
      <c r="C58" s="175">
        <v>36849</v>
      </c>
      <c r="D58" s="152">
        <f t="shared" si="10"/>
        <v>72.065006942678906</v>
      </c>
      <c r="E58" s="174">
        <v>34365</v>
      </c>
      <c r="F58" s="176">
        <v>23512</v>
      </c>
      <c r="G58" s="152">
        <f t="shared" si="11"/>
        <v>68.418449003346424</v>
      </c>
      <c r="H58" s="172">
        <v>85486</v>
      </c>
      <c r="I58" s="172">
        <v>10</v>
      </c>
      <c r="J58" s="173">
        <f>C58+F58-I58</f>
        <v>60351</v>
      </c>
      <c r="K58" s="152">
        <f t="shared" si="12"/>
        <v>70.597524740893249</v>
      </c>
      <c r="L58" s="104"/>
    </row>
    <row r="59" spans="1:14" s="10" customFormat="1" ht="28.5" customHeight="1">
      <c r="A59" s="169" t="s">
        <v>92</v>
      </c>
      <c r="B59" s="174">
        <v>61</v>
      </c>
      <c r="C59" s="175">
        <v>0</v>
      </c>
      <c r="D59" s="152">
        <f t="shared" si="10"/>
        <v>0</v>
      </c>
      <c r="E59" s="174">
        <v>0</v>
      </c>
      <c r="F59" s="176">
        <v>0</v>
      </c>
      <c r="G59" s="152" t="str">
        <f t="shared" si="11"/>
        <v xml:space="preserve">0 </v>
      </c>
      <c r="H59" s="172">
        <f>B59+E59</f>
        <v>61</v>
      </c>
      <c r="I59" s="172"/>
      <c r="J59" s="173">
        <f>C59+F59</f>
        <v>0</v>
      </c>
      <c r="K59" s="152">
        <f t="shared" si="12"/>
        <v>0</v>
      </c>
      <c r="L59" s="104"/>
    </row>
    <row r="60" spans="1:14" s="10" customFormat="1" ht="43.5" customHeight="1">
      <c r="A60" s="169" t="s">
        <v>6</v>
      </c>
      <c r="B60" s="174">
        <v>1904</v>
      </c>
      <c r="C60" s="175">
        <v>1387</v>
      </c>
      <c r="D60" s="152">
        <f t="shared" si="10"/>
        <v>72.846638655462186</v>
      </c>
      <c r="E60" s="174">
        <v>0</v>
      </c>
      <c r="F60" s="176">
        <v>0</v>
      </c>
      <c r="G60" s="152" t="str">
        <f t="shared" si="11"/>
        <v xml:space="preserve">0 </v>
      </c>
      <c r="H60" s="172">
        <f>B60+E60</f>
        <v>1904</v>
      </c>
      <c r="I60" s="172"/>
      <c r="J60" s="173">
        <f>C60+F60</f>
        <v>1387</v>
      </c>
      <c r="K60" s="152">
        <f t="shared" si="12"/>
        <v>72.846638655462186</v>
      </c>
      <c r="L60" s="104"/>
    </row>
    <row r="61" spans="1:14" s="10" customFormat="1" ht="31.5" customHeight="1">
      <c r="A61" s="169" t="s">
        <v>75</v>
      </c>
      <c r="B61" s="174">
        <v>69</v>
      </c>
      <c r="C61" s="175">
        <v>0</v>
      </c>
      <c r="D61" s="152">
        <f t="shared" si="10"/>
        <v>0</v>
      </c>
      <c r="E61" s="174">
        <v>807</v>
      </c>
      <c r="F61" s="176">
        <v>0</v>
      </c>
      <c r="G61" s="152">
        <f t="shared" si="11"/>
        <v>0</v>
      </c>
      <c r="H61" s="172">
        <f>B61+E61</f>
        <v>876</v>
      </c>
      <c r="I61" s="172"/>
      <c r="J61" s="173">
        <f>C61+F61</f>
        <v>0</v>
      </c>
      <c r="K61" s="152">
        <f t="shared" si="12"/>
        <v>0</v>
      </c>
      <c r="L61" s="104"/>
    </row>
    <row r="62" spans="1:14" s="10" customFormat="1" ht="44.25" customHeight="1">
      <c r="A62" s="169" t="s">
        <v>57</v>
      </c>
      <c r="B62" s="174">
        <v>7607</v>
      </c>
      <c r="C62" s="175">
        <v>5382</v>
      </c>
      <c r="D62" s="152">
        <f t="shared" si="10"/>
        <v>70.75062442487183</v>
      </c>
      <c r="E62" s="174">
        <v>1473</v>
      </c>
      <c r="F62" s="176">
        <v>840</v>
      </c>
      <c r="G62" s="152">
        <f t="shared" si="11"/>
        <v>57.026476578411398</v>
      </c>
      <c r="H62" s="172">
        <v>8808</v>
      </c>
      <c r="I62" s="172">
        <v>273</v>
      </c>
      <c r="J62" s="173">
        <f>C62+F62-I62</f>
        <v>5949</v>
      </c>
      <c r="K62" s="152">
        <f t="shared" si="12"/>
        <v>67.540871934604908</v>
      </c>
      <c r="L62" s="104"/>
    </row>
    <row r="63" spans="1:14" s="10" customFormat="1" ht="31.5" customHeight="1">
      <c r="A63" s="167" t="s">
        <v>47</v>
      </c>
      <c r="B63" s="168">
        <f>B64</f>
        <v>0</v>
      </c>
      <c r="C63" s="168">
        <f>C64</f>
        <v>0</v>
      </c>
      <c r="D63" s="152" t="str">
        <f t="shared" si="10"/>
        <v xml:space="preserve">0 </v>
      </c>
      <c r="E63" s="168">
        <f>E64</f>
        <v>1229</v>
      </c>
      <c r="F63" s="168">
        <f>F64</f>
        <v>678</v>
      </c>
      <c r="G63" s="152">
        <f t="shared" si="11"/>
        <v>55.166802278275014</v>
      </c>
      <c r="H63" s="168">
        <f>H64</f>
        <v>1229</v>
      </c>
      <c r="I63" s="168">
        <f>I64</f>
        <v>0</v>
      </c>
      <c r="J63" s="168">
        <f>J64</f>
        <v>678</v>
      </c>
      <c r="K63" s="152">
        <f t="shared" si="12"/>
        <v>55.166802278275014</v>
      </c>
      <c r="L63" s="104"/>
    </row>
    <row r="64" spans="1:14" s="10" customFormat="1" ht="44.25" customHeight="1">
      <c r="A64" s="169" t="s">
        <v>26</v>
      </c>
      <c r="B64" s="174">
        <v>0</v>
      </c>
      <c r="C64" s="174">
        <v>0</v>
      </c>
      <c r="D64" s="152" t="str">
        <f t="shared" si="10"/>
        <v xml:space="preserve">0 </v>
      </c>
      <c r="E64" s="174">
        <v>1229</v>
      </c>
      <c r="F64" s="176">
        <v>678</v>
      </c>
      <c r="G64" s="152">
        <f t="shared" si="11"/>
        <v>55.166802278275014</v>
      </c>
      <c r="H64" s="172">
        <v>1229</v>
      </c>
      <c r="I64" s="172"/>
      <c r="J64" s="155">
        <f>C64+F64</f>
        <v>678</v>
      </c>
      <c r="K64" s="152">
        <f t="shared" si="12"/>
        <v>55.166802278275014</v>
      </c>
      <c r="L64" s="104"/>
    </row>
    <row r="65" spans="1:12" s="10" customFormat="1" ht="39" hidden="1" customHeight="1">
      <c r="A65" s="169" t="s">
        <v>41</v>
      </c>
      <c r="B65" s="174"/>
      <c r="C65" s="174"/>
      <c r="D65" s="152" t="str">
        <f t="shared" si="10"/>
        <v xml:space="preserve">0 </v>
      </c>
      <c r="E65" s="174"/>
      <c r="F65" s="172"/>
      <c r="G65" s="152" t="str">
        <f t="shared" si="11"/>
        <v xml:space="preserve">0 </v>
      </c>
      <c r="H65" s="172">
        <f>B65+E65</f>
        <v>0</v>
      </c>
      <c r="I65" s="172"/>
      <c r="J65" s="172">
        <f>C65+F65</f>
        <v>0</v>
      </c>
      <c r="K65" s="152" t="str">
        <f t="shared" si="12"/>
        <v xml:space="preserve">0 </v>
      </c>
      <c r="L65" s="104"/>
    </row>
    <row r="66" spans="1:12" s="10" customFormat="1" ht="45.75" customHeight="1">
      <c r="A66" s="167" t="s">
        <v>107</v>
      </c>
      <c r="B66" s="168">
        <f>B67+B68+B69+B70</f>
        <v>10218</v>
      </c>
      <c r="C66" s="168">
        <f>C67+C68+C69+C70</f>
        <v>7690</v>
      </c>
      <c r="D66" s="152">
        <f t="shared" si="10"/>
        <v>75.259346251712671</v>
      </c>
      <c r="E66" s="168">
        <f>E67+E68+E70+E69</f>
        <v>16237</v>
      </c>
      <c r="F66" s="168">
        <f>F67+F70+F68+F69</f>
        <v>8330</v>
      </c>
      <c r="G66" s="152">
        <f t="shared" si="11"/>
        <v>51.302580525959229</v>
      </c>
      <c r="H66" s="168">
        <f>H67+H68+H70+H69</f>
        <v>26083</v>
      </c>
      <c r="I66" s="168">
        <f>I67+I68+I70</f>
        <v>72</v>
      </c>
      <c r="J66" s="168">
        <f>J67+J68+J70+J69</f>
        <v>15948</v>
      </c>
      <c r="K66" s="152">
        <f t="shared" si="12"/>
        <v>61.143273396465126</v>
      </c>
      <c r="L66" s="104"/>
    </row>
    <row r="67" spans="1:12" s="10" customFormat="1" ht="23.25" customHeight="1">
      <c r="A67" s="169" t="s">
        <v>111</v>
      </c>
      <c r="B67" s="174">
        <v>1229</v>
      </c>
      <c r="C67" s="175">
        <v>902</v>
      </c>
      <c r="D67" s="152">
        <f t="shared" si="10"/>
        <v>73.393002441008946</v>
      </c>
      <c r="E67" s="174">
        <v>0</v>
      </c>
      <c r="F67" s="176">
        <v>0</v>
      </c>
      <c r="G67" s="152" t="str">
        <f t="shared" si="11"/>
        <v xml:space="preserve">0 </v>
      </c>
      <c r="H67" s="172">
        <f>B67+E67</f>
        <v>1229</v>
      </c>
      <c r="I67" s="172"/>
      <c r="J67" s="176">
        <f>C67+F67</f>
        <v>902</v>
      </c>
      <c r="K67" s="152">
        <f t="shared" si="12"/>
        <v>73.393002441008946</v>
      </c>
      <c r="L67" s="104"/>
    </row>
    <row r="68" spans="1:12" s="10" customFormat="1" ht="87" hidden="1" customHeight="1">
      <c r="A68" s="169" t="s">
        <v>69</v>
      </c>
      <c r="B68" s="174"/>
      <c r="C68" s="175">
        <v>0</v>
      </c>
      <c r="D68" s="152" t="str">
        <f t="shared" si="10"/>
        <v xml:space="preserve">0 </v>
      </c>
      <c r="E68" s="174">
        <v>0</v>
      </c>
      <c r="F68" s="176">
        <v>0</v>
      </c>
      <c r="G68" s="152" t="str">
        <f t="shared" si="11"/>
        <v xml:space="preserve">0 </v>
      </c>
      <c r="H68" s="172">
        <f>B68+E68</f>
        <v>0</v>
      </c>
      <c r="I68" s="172"/>
      <c r="J68" s="176">
        <f>C68+F68</f>
        <v>0</v>
      </c>
      <c r="K68" s="152" t="str">
        <f t="shared" si="12"/>
        <v xml:space="preserve">0 </v>
      </c>
      <c r="L68" s="104"/>
    </row>
    <row r="69" spans="1:12" s="10" customFormat="1" ht="72.599999999999994" customHeight="1">
      <c r="A69" s="169" t="s">
        <v>132</v>
      </c>
      <c r="B69" s="174">
        <v>5763</v>
      </c>
      <c r="C69" s="175">
        <v>3805</v>
      </c>
      <c r="D69" s="152">
        <f t="shared" si="10"/>
        <v>66.024639944473364</v>
      </c>
      <c r="E69" s="174">
        <v>7936</v>
      </c>
      <c r="F69" s="176">
        <v>6355</v>
      </c>
      <c r="G69" s="152">
        <f t="shared" si="11"/>
        <v>80.078125</v>
      </c>
      <c r="H69" s="172">
        <v>13699</v>
      </c>
      <c r="I69" s="172"/>
      <c r="J69" s="176">
        <f>C69+F69</f>
        <v>10160</v>
      </c>
      <c r="K69" s="152">
        <f t="shared" si="12"/>
        <v>74.165997518067016</v>
      </c>
      <c r="L69" s="104"/>
    </row>
    <row r="70" spans="1:12" s="10" customFormat="1" ht="64.5" customHeight="1">
      <c r="A70" s="169" t="s">
        <v>91</v>
      </c>
      <c r="B70" s="174">
        <v>3226</v>
      </c>
      <c r="C70" s="175">
        <v>2983</v>
      </c>
      <c r="D70" s="152">
        <f t="shared" si="10"/>
        <v>92.467451952882826</v>
      </c>
      <c r="E70" s="174">
        <v>8301</v>
      </c>
      <c r="F70" s="176">
        <v>1975</v>
      </c>
      <c r="G70" s="152">
        <f t="shared" si="11"/>
        <v>23.792314179014575</v>
      </c>
      <c r="H70" s="172">
        <v>11155</v>
      </c>
      <c r="I70" s="172">
        <v>72</v>
      </c>
      <c r="J70" s="176">
        <f>C70+F70-I70</f>
        <v>4886</v>
      </c>
      <c r="K70" s="152">
        <f t="shared" si="12"/>
        <v>43.800986104885702</v>
      </c>
      <c r="L70" s="104"/>
    </row>
    <row r="71" spans="1:12" s="10" customFormat="1" ht="27.75" customHeight="1">
      <c r="A71" s="167" t="s">
        <v>48</v>
      </c>
      <c r="B71" s="168">
        <f>B72+B74+B76+B77+B78+B73+B75</f>
        <v>440536</v>
      </c>
      <c r="C71" s="168">
        <f>C72+C74+C76+C77+C78+C73+C75</f>
        <v>289668</v>
      </c>
      <c r="D71" s="152">
        <f t="shared" si="10"/>
        <v>65.753536600868031</v>
      </c>
      <c r="E71" s="168">
        <f>E72+E74+E76+E77+E78+E73+E75</f>
        <v>32220</v>
      </c>
      <c r="F71" s="168">
        <f>F72+F74+F76+F77+F78+F73+F75</f>
        <v>19955</v>
      </c>
      <c r="G71" s="152">
        <f t="shared" si="11"/>
        <v>61.933581626319054</v>
      </c>
      <c r="H71" s="168">
        <f>H72+H74+H76+H77+H78+H73+H75</f>
        <v>459648</v>
      </c>
      <c r="I71" s="168">
        <f>I72+I74+I76+I77+I78+I73+I75</f>
        <v>9415</v>
      </c>
      <c r="J71" s="168">
        <f>J72+J74+J76+J77+J78+J73+J75</f>
        <v>300208</v>
      </c>
      <c r="K71" s="152">
        <f t="shared" si="12"/>
        <v>65.312587023113338</v>
      </c>
      <c r="L71" s="104"/>
    </row>
    <row r="72" spans="1:12" s="10" customFormat="1" ht="45" customHeight="1">
      <c r="A72" s="169" t="s">
        <v>76</v>
      </c>
      <c r="B72" s="174">
        <v>581</v>
      </c>
      <c r="C72" s="175">
        <v>358</v>
      </c>
      <c r="D72" s="152">
        <f t="shared" si="10"/>
        <v>61.617900172117032</v>
      </c>
      <c r="E72" s="174">
        <v>0</v>
      </c>
      <c r="F72" s="176">
        <v>0</v>
      </c>
      <c r="G72" s="152" t="str">
        <f t="shared" si="11"/>
        <v xml:space="preserve">0 </v>
      </c>
      <c r="H72" s="172">
        <v>581</v>
      </c>
      <c r="I72" s="172"/>
      <c r="J72" s="176">
        <f>C72+F72</f>
        <v>358</v>
      </c>
      <c r="K72" s="152">
        <f t="shared" si="12"/>
        <v>61.617900172117032</v>
      </c>
      <c r="L72" s="104"/>
    </row>
    <row r="73" spans="1:12" s="10" customFormat="1" ht="41.25" customHeight="1">
      <c r="A73" s="169" t="s">
        <v>28</v>
      </c>
      <c r="B73" s="174">
        <v>9916</v>
      </c>
      <c r="C73" s="175">
        <v>6784</v>
      </c>
      <c r="D73" s="152">
        <f t="shared" si="10"/>
        <v>68.41468334005647</v>
      </c>
      <c r="E73" s="174">
        <v>405</v>
      </c>
      <c r="F73" s="176">
        <v>0</v>
      </c>
      <c r="G73" s="152">
        <f t="shared" si="11"/>
        <v>0</v>
      </c>
      <c r="H73" s="172">
        <v>9916</v>
      </c>
      <c r="I73" s="172"/>
      <c r="J73" s="176">
        <f t="shared" ref="J73:J78" si="13">C73+F73</f>
        <v>6784</v>
      </c>
      <c r="K73" s="152">
        <f t="shared" si="12"/>
        <v>68.41468334005647</v>
      </c>
      <c r="L73" s="104"/>
    </row>
    <row r="74" spans="1:12" s="10" customFormat="1" ht="39" hidden="1" customHeight="1">
      <c r="A74" s="169" t="s">
        <v>70</v>
      </c>
      <c r="B74" s="174">
        <v>0</v>
      </c>
      <c r="C74" s="175">
        <v>0</v>
      </c>
      <c r="D74" s="152" t="str">
        <f t="shared" si="10"/>
        <v xml:space="preserve">0 </v>
      </c>
      <c r="E74" s="174">
        <v>0</v>
      </c>
      <c r="F74" s="176">
        <v>0</v>
      </c>
      <c r="G74" s="152" t="str">
        <f t="shared" si="11"/>
        <v xml:space="preserve">0 </v>
      </c>
      <c r="H74" s="172">
        <f>B74+E74</f>
        <v>0</v>
      </c>
      <c r="I74" s="172"/>
      <c r="J74" s="176">
        <f t="shared" si="13"/>
        <v>0</v>
      </c>
      <c r="K74" s="152" t="str">
        <f t="shared" si="12"/>
        <v xml:space="preserve">0 </v>
      </c>
      <c r="L74" s="104"/>
    </row>
    <row r="75" spans="1:12" s="10" customFormat="1" ht="39" hidden="1" customHeight="1">
      <c r="A75" s="169" t="s">
        <v>83</v>
      </c>
      <c r="B75" s="174">
        <v>0</v>
      </c>
      <c r="C75" s="175">
        <v>0</v>
      </c>
      <c r="D75" s="152" t="str">
        <f t="shared" si="10"/>
        <v xml:space="preserve">0 </v>
      </c>
      <c r="E75" s="174">
        <v>0</v>
      </c>
      <c r="F75" s="176">
        <v>0</v>
      </c>
      <c r="G75" s="152" t="str">
        <f t="shared" si="11"/>
        <v xml:space="preserve">0 </v>
      </c>
      <c r="H75" s="172">
        <f>B75+E75</f>
        <v>0</v>
      </c>
      <c r="I75" s="172"/>
      <c r="J75" s="176">
        <f t="shared" si="13"/>
        <v>0</v>
      </c>
      <c r="K75" s="152" t="str">
        <f t="shared" si="12"/>
        <v xml:space="preserve">0 </v>
      </c>
      <c r="L75" s="104"/>
    </row>
    <row r="76" spans="1:12" s="10" customFormat="1" ht="26.25" customHeight="1">
      <c r="A76" s="169" t="s">
        <v>27</v>
      </c>
      <c r="B76" s="174">
        <v>9704</v>
      </c>
      <c r="C76" s="175">
        <v>7118</v>
      </c>
      <c r="D76" s="152">
        <f t="shared" si="10"/>
        <v>73.351195383347076</v>
      </c>
      <c r="E76" s="174">
        <v>0</v>
      </c>
      <c r="F76" s="176">
        <v>0</v>
      </c>
      <c r="G76" s="152" t="str">
        <f t="shared" si="11"/>
        <v xml:space="preserve">0 </v>
      </c>
      <c r="H76" s="172">
        <v>9704</v>
      </c>
      <c r="I76" s="172"/>
      <c r="J76" s="176">
        <f t="shared" si="13"/>
        <v>7118</v>
      </c>
      <c r="K76" s="152">
        <f t="shared" si="12"/>
        <v>73.351195383347076</v>
      </c>
      <c r="L76" s="104"/>
    </row>
    <row r="77" spans="1:12" s="10" customFormat="1" ht="24.75" customHeight="1">
      <c r="A77" s="169" t="s">
        <v>45</v>
      </c>
      <c r="B77" s="174">
        <v>357760</v>
      </c>
      <c r="C77" s="175">
        <v>231060</v>
      </c>
      <c r="D77" s="152">
        <f t="shared" si="10"/>
        <v>64.585196779964221</v>
      </c>
      <c r="E77" s="174">
        <v>15763</v>
      </c>
      <c r="F77" s="176">
        <v>9807</v>
      </c>
      <c r="G77" s="152">
        <f t="shared" si="11"/>
        <v>62.215314343716301</v>
      </c>
      <c r="H77" s="172">
        <v>360820</v>
      </c>
      <c r="I77" s="172">
        <v>9415</v>
      </c>
      <c r="J77" s="176">
        <f>C77+F77-I77</f>
        <v>231452</v>
      </c>
      <c r="K77" s="152">
        <f t="shared" si="12"/>
        <v>64.146111634610065</v>
      </c>
      <c r="L77" s="104"/>
    </row>
    <row r="78" spans="1:12" s="10" customFormat="1" ht="42.75" customHeight="1">
      <c r="A78" s="169" t="s">
        <v>34</v>
      </c>
      <c r="B78" s="174">
        <v>62575</v>
      </c>
      <c r="C78" s="175">
        <v>44348</v>
      </c>
      <c r="D78" s="152">
        <f t="shared" si="10"/>
        <v>70.871753895325611</v>
      </c>
      <c r="E78" s="174">
        <v>16052</v>
      </c>
      <c r="F78" s="176">
        <v>10148</v>
      </c>
      <c r="G78" s="152">
        <f t="shared" si="11"/>
        <v>63.219536506354345</v>
      </c>
      <c r="H78" s="172">
        <v>78627</v>
      </c>
      <c r="I78" s="172"/>
      <c r="J78" s="176">
        <f t="shared" si="13"/>
        <v>54496</v>
      </c>
      <c r="K78" s="152">
        <f t="shared" si="12"/>
        <v>69.309524717972195</v>
      </c>
      <c r="L78" s="104"/>
    </row>
    <row r="79" spans="1:12" s="10" customFormat="1" ht="42.75" customHeight="1">
      <c r="A79" s="167" t="s">
        <v>105</v>
      </c>
      <c r="B79" s="168">
        <f>B80+B81+B83+B84+B82</f>
        <v>90520</v>
      </c>
      <c r="C79" s="168">
        <f>C80+C81+C83+C84+C82</f>
        <v>79094</v>
      </c>
      <c r="D79" s="152">
        <f t="shared" si="10"/>
        <v>87.377375165709239</v>
      </c>
      <c r="E79" s="168">
        <f>E80+E81+E83+E84+E82</f>
        <v>87466</v>
      </c>
      <c r="F79" s="168">
        <f>F80+F81+F83+F84</f>
        <v>71359</v>
      </c>
      <c r="G79" s="152">
        <f t="shared" si="11"/>
        <v>81.584844396679856</v>
      </c>
      <c r="H79" s="168">
        <f>H80+H81+H83+H84+H82</f>
        <v>115769</v>
      </c>
      <c r="I79" s="168">
        <f>I80+I81+I83+I84+I82</f>
        <v>53020</v>
      </c>
      <c r="J79" s="168">
        <f>J80+J81+J83+J84+J82</f>
        <v>97433</v>
      </c>
      <c r="K79" s="152">
        <f t="shared" si="12"/>
        <v>84.161563112750386</v>
      </c>
      <c r="L79" s="104"/>
    </row>
    <row r="80" spans="1:12" s="10" customFormat="1" ht="30" customHeight="1">
      <c r="A80" s="169" t="s">
        <v>80</v>
      </c>
      <c r="B80" s="174">
        <v>290</v>
      </c>
      <c r="C80" s="175">
        <v>200</v>
      </c>
      <c r="D80" s="152">
        <f t="shared" si="10"/>
        <v>68.965517241379317</v>
      </c>
      <c r="E80" s="174">
        <v>0</v>
      </c>
      <c r="F80" s="176">
        <v>0</v>
      </c>
      <c r="G80" s="152" t="str">
        <f t="shared" si="11"/>
        <v xml:space="preserve">0 </v>
      </c>
      <c r="H80" s="172">
        <v>290</v>
      </c>
      <c r="I80" s="172"/>
      <c r="J80" s="173">
        <f>C80+F80</f>
        <v>200</v>
      </c>
      <c r="K80" s="152">
        <f t="shared" si="12"/>
        <v>68.965517241379317</v>
      </c>
      <c r="L80" s="104"/>
    </row>
    <row r="81" spans="1:12" s="10" customFormat="1" ht="39" hidden="1" customHeight="1">
      <c r="A81" s="169" t="s">
        <v>30</v>
      </c>
      <c r="B81" s="174"/>
      <c r="C81" s="175"/>
      <c r="D81" s="152" t="str">
        <f t="shared" si="10"/>
        <v xml:space="preserve">0 </v>
      </c>
      <c r="E81" s="174">
        <v>0</v>
      </c>
      <c r="F81" s="176">
        <v>0</v>
      </c>
      <c r="G81" s="152" t="str">
        <f t="shared" si="11"/>
        <v xml:space="preserve">0 </v>
      </c>
      <c r="H81" s="172">
        <f>B81+E81</f>
        <v>0</v>
      </c>
      <c r="I81" s="172"/>
      <c r="J81" s="173">
        <f>C81+F81</f>
        <v>0</v>
      </c>
      <c r="K81" s="152" t="str">
        <f t="shared" si="12"/>
        <v xml:space="preserve">0 </v>
      </c>
      <c r="L81" s="104"/>
    </row>
    <row r="82" spans="1:12" s="10" customFormat="1" ht="29.25" customHeight="1">
      <c r="A82" s="169" t="s">
        <v>30</v>
      </c>
      <c r="B82" s="174">
        <v>75</v>
      </c>
      <c r="C82" s="175">
        <v>75</v>
      </c>
      <c r="D82" s="152">
        <f t="shared" si="10"/>
        <v>100</v>
      </c>
      <c r="E82" s="174">
        <v>0</v>
      </c>
      <c r="F82" s="176">
        <v>0</v>
      </c>
      <c r="G82" s="152" t="str">
        <f t="shared" si="11"/>
        <v xml:space="preserve">0 </v>
      </c>
      <c r="H82" s="172">
        <v>75</v>
      </c>
      <c r="I82" s="172"/>
      <c r="J82" s="173">
        <f>C82+F82</f>
        <v>75</v>
      </c>
      <c r="K82" s="152">
        <f t="shared" si="12"/>
        <v>100</v>
      </c>
      <c r="L82" s="104"/>
    </row>
    <row r="83" spans="1:12" s="10" customFormat="1" ht="27" customHeight="1">
      <c r="A83" s="169" t="s">
        <v>71</v>
      </c>
      <c r="B83" s="174">
        <v>90155</v>
      </c>
      <c r="C83" s="175">
        <v>78819</v>
      </c>
      <c r="D83" s="152">
        <f t="shared" si="10"/>
        <v>87.426099495313622</v>
      </c>
      <c r="E83" s="174">
        <v>87466</v>
      </c>
      <c r="F83" s="176">
        <v>71359</v>
      </c>
      <c r="G83" s="152">
        <f t="shared" si="11"/>
        <v>81.584844396679856</v>
      </c>
      <c r="H83" s="172">
        <v>115404</v>
      </c>
      <c r="I83" s="172">
        <v>53020</v>
      </c>
      <c r="J83" s="173">
        <f>C83+F83-I83</f>
        <v>97158</v>
      </c>
      <c r="K83" s="152">
        <f t="shared" si="12"/>
        <v>84.189456171363204</v>
      </c>
      <c r="L83" s="104"/>
    </row>
    <row r="84" spans="1:12" s="10" customFormat="1" ht="39" hidden="1" customHeight="1">
      <c r="A84" s="169" t="s">
        <v>72</v>
      </c>
      <c r="B84" s="174">
        <v>0</v>
      </c>
      <c r="C84" s="174">
        <v>0</v>
      </c>
      <c r="D84" s="152" t="str">
        <f t="shared" si="10"/>
        <v xml:space="preserve">0 </v>
      </c>
      <c r="E84" s="174">
        <v>0</v>
      </c>
      <c r="F84" s="172">
        <v>0</v>
      </c>
      <c r="G84" s="152" t="str">
        <f t="shared" si="11"/>
        <v xml:space="preserve">0 </v>
      </c>
      <c r="H84" s="172">
        <f>B84+E84</f>
        <v>0</v>
      </c>
      <c r="I84" s="172"/>
      <c r="J84" s="172">
        <f>C84+F84</f>
        <v>0</v>
      </c>
      <c r="K84" s="152" t="str">
        <f t="shared" si="12"/>
        <v xml:space="preserve">0 </v>
      </c>
      <c r="L84" s="104"/>
    </row>
    <row r="85" spans="1:12" s="10" customFormat="1" ht="25.5" customHeight="1">
      <c r="A85" s="167" t="s">
        <v>106</v>
      </c>
      <c r="B85" s="168">
        <f>B87+B86</f>
        <v>263</v>
      </c>
      <c r="C85" s="168">
        <f>C87</f>
        <v>0</v>
      </c>
      <c r="D85" s="152">
        <f t="shared" si="10"/>
        <v>0</v>
      </c>
      <c r="E85" s="168">
        <f>E87</f>
        <v>0</v>
      </c>
      <c r="F85" s="168">
        <f>F87</f>
        <v>0</v>
      </c>
      <c r="G85" s="152" t="str">
        <f t="shared" si="11"/>
        <v xml:space="preserve">0 </v>
      </c>
      <c r="H85" s="168">
        <f>H87+H86</f>
        <v>263</v>
      </c>
      <c r="I85" s="168">
        <f>I87</f>
        <v>0</v>
      </c>
      <c r="J85" s="168">
        <f>J87</f>
        <v>0</v>
      </c>
      <c r="K85" s="152">
        <f t="shared" si="12"/>
        <v>0</v>
      </c>
      <c r="L85" s="104"/>
    </row>
    <row r="86" spans="1:12" s="10" customFormat="1" ht="24" hidden="1" customHeight="1">
      <c r="A86" s="169" t="s">
        <v>93</v>
      </c>
      <c r="B86" s="170"/>
      <c r="C86" s="168">
        <v>0</v>
      </c>
      <c r="D86" s="152">
        <v>0</v>
      </c>
      <c r="E86" s="168">
        <v>0</v>
      </c>
      <c r="F86" s="168">
        <v>0</v>
      </c>
      <c r="G86" s="152">
        <v>0</v>
      </c>
      <c r="H86" s="168"/>
      <c r="I86" s="168"/>
      <c r="J86" s="168">
        <v>0</v>
      </c>
      <c r="K86" s="152"/>
      <c r="L86" s="104"/>
    </row>
    <row r="87" spans="1:12" s="10" customFormat="1" ht="42" customHeight="1">
      <c r="A87" s="169" t="s">
        <v>112</v>
      </c>
      <c r="B87" s="174">
        <v>263</v>
      </c>
      <c r="C87" s="174">
        <v>0</v>
      </c>
      <c r="D87" s="152">
        <f t="shared" ref="D87:D132" si="14">IF(B87=0,  "0 ", C87/B87*100)</f>
        <v>0</v>
      </c>
      <c r="E87" s="174">
        <v>0</v>
      </c>
      <c r="F87" s="172">
        <v>0</v>
      </c>
      <c r="G87" s="152" t="str">
        <f t="shared" ref="G87:G125" si="15">IF(E87=0,  "0 ", F87/E87*100)</f>
        <v xml:space="preserve">0 </v>
      </c>
      <c r="H87" s="172">
        <f>B87+E87</f>
        <v>263</v>
      </c>
      <c r="I87" s="172"/>
      <c r="J87" s="155">
        <f>C87+F87</f>
        <v>0</v>
      </c>
      <c r="K87" s="152">
        <f t="shared" ref="K87:K132" si="16">IF(H87=0,  "0 ", J87/H87*100)</f>
        <v>0</v>
      </c>
      <c r="L87" s="104"/>
    </row>
    <row r="88" spans="1:12" s="10" customFormat="1" ht="24.75" customHeight="1">
      <c r="A88" s="167" t="s">
        <v>49</v>
      </c>
      <c r="B88" s="177">
        <f>B89+B90+B93+B95+B96+B92</f>
        <v>639944</v>
      </c>
      <c r="C88" s="177">
        <f>C89+C90+C93+C95+C96+C92</f>
        <v>474930</v>
      </c>
      <c r="D88" s="152">
        <f t="shared" si="14"/>
        <v>74.214306251797041</v>
      </c>
      <c r="E88" s="168">
        <f>E89+E90+E93+E95+E96</f>
        <v>285</v>
      </c>
      <c r="F88" s="168">
        <f>F89+F90+F93+F95+F96</f>
        <v>39</v>
      </c>
      <c r="G88" s="152">
        <f t="shared" si="15"/>
        <v>13.684210526315791</v>
      </c>
      <c r="H88" s="168">
        <f>H89+H90+H93+H95+H96+H92</f>
        <v>640229</v>
      </c>
      <c r="I88" s="168">
        <f>I89+I90+I93+I95+I96+I92</f>
        <v>0</v>
      </c>
      <c r="J88" s="168">
        <f>J89+J90+J92+J93+J95+J96</f>
        <v>474969</v>
      </c>
      <c r="K88" s="152">
        <f t="shared" si="16"/>
        <v>74.18736108486182</v>
      </c>
      <c r="L88" s="104"/>
    </row>
    <row r="89" spans="1:12" s="10" customFormat="1" ht="24.75" customHeight="1">
      <c r="A89" s="169" t="s">
        <v>9</v>
      </c>
      <c r="B89" s="174">
        <v>180974</v>
      </c>
      <c r="C89" s="175">
        <v>127836</v>
      </c>
      <c r="D89" s="152">
        <f t="shared" si="14"/>
        <v>70.637771171549502</v>
      </c>
      <c r="E89" s="174">
        <v>0</v>
      </c>
      <c r="F89" s="176">
        <v>0</v>
      </c>
      <c r="G89" s="152" t="str">
        <f t="shared" si="15"/>
        <v xml:space="preserve">0 </v>
      </c>
      <c r="H89" s="174">
        <v>180974</v>
      </c>
      <c r="I89" s="172"/>
      <c r="J89" s="173">
        <f>C89+F89</f>
        <v>127836</v>
      </c>
      <c r="K89" s="152">
        <f t="shared" si="16"/>
        <v>70.637771171549502</v>
      </c>
      <c r="L89" s="104"/>
    </row>
    <row r="90" spans="1:12" s="10" customFormat="1" ht="32.450000000000003" customHeight="1">
      <c r="A90" s="169" t="s">
        <v>10</v>
      </c>
      <c r="B90" s="174">
        <v>389882</v>
      </c>
      <c r="C90" s="175">
        <v>301965</v>
      </c>
      <c r="D90" s="152">
        <f t="shared" si="14"/>
        <v>77.450356774613866</v>
      </c>
      <c r="E90" s="174">
        <v>0</v>
      </c>
      <c r="F90" s="176">
        <v>0</v>
      </c>
      <c r="G90" s="152" t="str">
        <f t="shared" si="15"/>
        <v xml:space="preserve">0 </v>
      </c>
      <c r="H90" s="174">
        <v>389882</v>
      </c>
      <c r="I90" s="172"/>
      <c r="J90" s="173">
        <f t="shared" ref="J90:J96" si="17">C90+F90</f>
        <v>301965</v>
      </c>
      <c r="K90" s="152">
        <f t="shared" si="16"/>
        <v>77.450356774613866</v>
      </c>
      <c r="L90" s="104"/>
    </row>
    <row r="91" spans="1:12" s="10" customFormat="1" ht="32.450000000000003" hidden="1" customHeight="1">
      <c r="A91" s="169" t="s">
        <v>21</v>
      </c>
      <c r="B91" s="174"/>
      <c r="C91" s="175"/>
      <c r="D91" s="152" t="str">
        <f t="shared" si="14"/>
        <v xml:space="preserve">0 </v>
      </c>
      <c r="E91" s="174"/>
      <c r="F91" s="176"/>
      <c r="G91" s="152" t="str">
        <f t="shared" si="15"/>
        <v xml:space="preserve">0 </v>
      </c>
      <c r="H91" s="174">
        <f>B91+E91</f>
        <v>0</v>
      </c>
      <c r="I91" s="172"/>
      <c r="J91" s="173">
        <f t="shared" si="17"/>
        <v>0</v>
      </c>
      <c r="K91" s="152" t="str">
        <f t="shared" si="16"/>
        <v xml:space="preserve">0 </v>
      </c>
      <c r="L91" s="104"/>
    </row>
    <row r="92" spans="1:12" s="10" customFormat="1" ht="32.450000000000003" customHeight="1">
      <c r="A92" s="169" t="s">
        <v>113</v>
      </c>
      <c r="B92" s="174">
        <v>37010</v>
      </c>
      <c r="C92" s="175">
        <v>22404</v>
      </c>
      <c r="D92" s="152">
        <f t="shared" si="14"/>
        <v>60.534990543096455</v>
      </c>
      <c r="E92" s="174">
        <v>0</v>
      </c>
      <c r="F92" s="176">
        <v>0</v>
      </c>
      <c r="G92" s="152" t="str">
        <f t="shared" si="15"/>
        <v xml:space="preserve">0 </v>
      </c>
      <c r="H92" s="174">
        <v>37010</v>
      </c>
      <c r="I92" s="172"/>
      <c r="J92" s="173">
        <f t="shared" si="17"/>
        <v>22404</v>
      </c>
      <c r="K92" s="152">
        <f t="shared" si="16"/>
        <v>60.534990543096455</v>
      </c>
      <c r="L92" s="104"/>
    </row>
    <row r="93" spans="1:12" s="10" customFormat="1" ht="60.75" customHeight="1">
      <c r="A93" s="169" t="s">
        <v>96</v>
      </c>
      <c r="B93" s="174">
        <v>804</v>
      </c>
      <c r="C93" s="175">
        <v>337</v>
      </c>
      <c r="D93" s="152">
        <f t="shared" si="14"/>
        <v>41.915422885572141</v>
      </c>
      <c r="E93" s="174">
        <v>144</v>
      </c>
      <c r="F93" s="176">
        <v>8</v>
      </c>
      <c r="G93" s="152">
        <f t="shared" si="15"/>
        <v>5.5555555555555554</v>
      </c>
      <c r="H93" s="174">
        <v>948</v>
      </c>
      <c r="I93" s="172"/>
      <c r="J93" s="173">
        <f t="shared" si="17"/>
        <v>345</v>
      </c>
      <c r="K93" s="152">
        <f t="shared" si="16"/>
        <v>36.392405063291136</v>
      </c>
      <c r="L93" s="104"/>
    </row>
    <row r="94" spans="1:12" s="10" customFormat="1" ht="6" hidden="1" customHeight="1">
      <c r="A94" s="169" t="s">
        <v>39</v>
      </c>
      <c r="B94" s="174">
        <v>0</v>
      </c>
      <c r="C94" s="175"/>
      <c r="D94" s="152" t="str">
        <f t="shared" si="14"/>
        <v xml:space="preserve">0 </v>
      </c>
      <c r="E94" s="174"/>
      <c r="F94" s="176"/>
      <c r="G94" s="152" t="str">
        <f t="shared" si="15"/>
        <v xml:space="preserve">0 </v>
      </c>
      <c r="H94" s="174">
        <f>B94+E94</f>
        <v>0</v>
      </c>
      <c r="I94" s="172"/>
      <c r="J94" s="173">
        <f t="shared" si="17"/>
        <v>0</v>
      </c>
      <c r="K94" s="152" t="str">
        <f t="shared" si="16"/>
        <v xml:space="preserve">0 </v>
      </c>
      <c r="L94" s="104"/>
    </row>
    <row r="95" spans="1:12" s="10" customFormat="1" ht="45" customHeight="1">
      <c r="A95" s="169" t="s">
        <v>20</v>
      </c>
      <c r="B95" s="174">
        <v>936</v>
      </c>
      <c r="C95" s="175">
        <v>408</v>
      </c>
      <c r="D95" s="152">
        <f t="shared" si="14"/>
        <v>43.589743589743591</v>
      </c>
      <c r="E95" s="174">
        <v>141</v>
      </c>
      <c r="F95" s="176">
        <v>31</v>
      </c>
      <c r="G95" s="152">
        <f t="shared" si="15"/>
        <v>21.98581560283688</v>
      </c>
      <c r="H95" s="174">
        <v>1077</v>
      </c>
      <c r="I95" s="172"/>
      <c r="J95" s="173">
        <f t="shared" si="17"/>
        <v>439</v>
      </c>
      <c r="K95" s="152">
        <f t="shared" si="16"/>
        <v>40.761374187558033</v>
      </c>
      <c r="L95" s="104"/>
    </row>
    <row r="96" spans="1:12" s="10" customFormat="1" ht="42" customHeight="1">
      <c r="A96" s="169" t="s">
        <v>29</v>
      </c>
      <c r="B96" s="174">
        <v>30338</v>
      </c>
      <c r="C96" s="175">
        <v>21980</v>
      </c>
      <c r="D96" s="152">
        <f t="shared" si="14"/>
        <v>72.450392247346556</v>
      </c>
      <c r="E96" s="174">
        <v>0</v>
      </c>
      <c r="F96" s="176">
        <v>0</v>
      </c>
      <c r="G96" s="152" t="str">
        <f t="shared" si="15"/>
        <v xml:space="preserve">0 </v>
      </c>
      <c r="H96" s="174">
        <v>30338</v>
      </c>
      <c r="I96" s="172"/>
      <c r="J96" s="173">
        <f t="shared" si="17"/>
        <v>21980</v>
      </c>
      <c r="K96" s="152">
        <f t="shared" si="16"/>
        <v>72.450392247346556</v>
      </c>
      <c r="L96" s="104"/>
    </row>
    <row r="97" spans="1:14" s="10" customFormat="1" ht="42" customHeight="1">
      <c r="A97" s="167" t="s">
        <v>97</v>
      </c>
      <c r="B97" s="168">
        <f>B98+B99+B100</f>
        <v>122480</v>
      </c>
      <c r="C97" s="168">
        <f>C98+C99+C100</f>
        <v>80875</v>
      </c>
      <c r="D97" s="152">
        <f t="shared" si="14"/>
        <v>66.031188765512738</v>
      </c>
      <c r="E97" s="168">
        <f>E98+E99+E100</f>
        <v>0</v>
      </c>
      <c r="F97" s="168">
        <f>F98+F99+F100</f>
        <v>0</v>
      </c>
      <c r="G97" s="152" t="str">
        <f t="shared" si="15"/>
        <v xml:space="preserve">0 </v>
      </c>
      <c r="H97" s="168">
        <f>H98+H99+H100</f>
        <v>122480</v>
      </c>
      <c r="I97" s="168">
        <f>I98+I99+I100</f>
        <v>0</v>
      </c>
      <c r="J97" s="168">
        <f>J98+J99+J100</f>
        <v>80875</v>
      </c>
      <c r="K97" s="152">
        <f t="shared" si="16"/>
        <v>66.031188765512738</v>
      </c>
      <c r="L97" s="104"/>
    </row>
    <row r="98" spans="1:14" s="10" customFormat="1" ht="24.75" customHeight="1">
      <c r="A98" s="169" t="s">
        <v>11</v>
      </c>
      <c r="B98" s="174">
        <v>92318</v>
      </c>
      <c r="C98" s="175">
        <v>61701</v>
      </c>
      <c r="D98" s="152">
        <f t="shared" si="14"/>
        <v>66.835286726315559</v>
      </c>
      <c r="E98" s="174">
        <v>0</v>
      </c>
      <c r="F98" s="176">
        <v>0</v>
      </c>
      <c r="G98" s="152" t="str">
        <f t="shared" si="15"/>
        <v xml:space="preserve">0 </v>
      </c>
      <c r="H98" s="172">
        <v>92318</v>
      </c>
      <c r="I98" s="172"/>
      <c r="J98" s="173">
        <f>C98+F98</f>
        <v>61701</v>
      </c>
      <c r="K98" s="152">
        <f t="shared" si="16"/>
        <v>66.835286726315559</v>
      </c>
      <c r="L98" s="104"/>
    </row>
    <row r="99" spans="1:14" s="10" customFormat="1" ht="39" hidden="1" customHeight="1">
      <c r="A99" s="169" t="s">
        <v>12</v>
      </c>
      <c r="B99" s="174"/>
      <c r="C99" s="175">
        <v>0</v>
      </c>
      <c r="D99" s="152" t="str">
        <f t="shared" si="14"/>
        <v xml:space="preserve">0 </v>
      </c>
      <c r="E99" s="174">
        <v>0</v>
      </c>
      <c r="F99" s="176">
        <v>0</v>
      </c>
      <c r="G99" s="152" t="str">
        <f t="shared" si="15"/>
        <v xml:space="preserve">0 </v>
      </c>
      <c r="H99" s="172">
        <f>B99+E99</f>
        <v>0</v>
      </c>
      <c r="I99" s="172"/>
      <c r="J99" s="173">
        <f>C99+F99</f>
        <v>0</v>
      </c>
      <c r="K99" s="152" t="str">
        <f t="shared" si="16"/>
        <v xml:space="preserve">0 </v>
      </c>
      <c r="L99" s="104"/>
    </row>
    <row r="100" spans="1:14" s="10" customFormat="1" ht="52.5" customHeight="1">
      <c r="A100" s="169" t="s">
        <v>73</v>
      </c>
      <c r="B100" s="174">
        <v>30162</v>
      </c>
      <c r="C100" s="175">
        <v>19174</v>
      </c>
      <c r="D100" s="152">
        <f t="shared" si="14"/>
        <v>63.570055036138186</v>
      </c>
      <c r="E100" s="174">
        <v>0</v>
      </c>
      <c r="F100" s="176">
        <v>0</v>
      </c>
      <c r="G100" s="152" t="str">
        <f t="shared" si="15"/>
        <v xml:space="preserve">0 </v>
      </c>
      <c r="H100" s="172">
        <v>30162</v>
      </c>
      <c r="I100" s="172"/>
      <c r="J100" s="173">
        <f>C100+F100</f>
        <v>19174</v>
      </c>
      <c r="K100" s="152">
        <f t="shared" si="16"/>
        <v>63.570055036138186</v>
      </c>
      <c r="L100" s="104"/>
    </row>
    <row r="101" spans="1:14" s="10" customFormat="1" ht="25.5" hidden="1" customHeight="1">
      <c r="A101" s="167" t="s">
        <v>84</v>
      </c>
      <c r="B101" s="168">
        <f>B102+B103+B104+B105</f>
        <v>0</v>
      </c>
      <c r="C101" s="178">
        <f>C102+C103+C104+C105</f>
        <v>0</v>
      </c>
      <c r="D101" s="152" t="str">
        <f t="shared" si="14"/>
        <v xml:space="preserve">0 </v>
      </c>
      <c r="E101" s="168">
        <f>E102+E103+E104+E105</f>
        <v>0</v>
      </c>
      <c r="F101" s="168">
        <f>F102+F103+F104+F105</f>
        <v>0</v>
      </c>
      <c r="G101" s="152" t="str">
        <f t="shared" si="15"/>
        <v xml:space="preserve">0 </v>
      </c>
      <c r="H101" s="168">
        <f>H102+H103+H104+H105</f>
        <v>0</v>
      </c>
      <c r="I101" s="168"/>
      <c r="J101" s="168">
        <f>J102+J103+J104+J105</f>
        <v>0</v>
      </c>
      <c r="K101" s="152" t="str">
        <f t="shared" si="16"/>
        <v xml:space="preserve">0 </v>
      </c>
      <c r="L101" s="104"/>
    </row>
    <row r="102" spans="1:14" s="10" customFormat="1" ht="28.5" hidden="1" customHeight="1">
      <c r="A102" s="169" t="s">
        <v>7</v>
      </c>
      <c r="B102" s="174"/>
      <c r="C102" s="175">
        <v>0</v>
      </c>
      <c r="D102" s="152" t="str">
        <f t="shared" si="14"/>
        <v xml:space="preserve">0 </v>
      </c>
      <c r="E102" s="174">
        <v>0</v>
      </c>
      <c r="F102" s="172">
        <v>0</v>
      </c>
      <c r="G102" s="152" t="str">
        <f t="shared" si="15"/>
        <v xml:space="preserve">0 </v>
      </c>
      <c r="H102" s="172">
        <f>B102+E102</f>
        <v>0</v>
      </c>
      <c r="I102" s="172"/>
      <c r="J102" s="172">
        <f>C102+F102</f>
        <v>0</v>
      </c>
      <c r="K102" s="152" t="str">
        <f t="shared" si="16"/>
        <v xml:space="preserve">0 </v>
      </c>
      <c r="L102" s="104"/>
    </row>
    <row r="103" spans="1:14" s="10" customFormat="1" ht="36" hidden="1" customHeight="1">
      <c r="A103" s="169" t="s">
        <v>25</v>
      </c>
      <c r="B103" s="174">
        <v>0</v>
      </c>
      <c r="C103" s="175">
        <v>0</v>
      </c>
      <c r="D103" s="152" t="str">
        <f t="shared" si="14"/>
        <v xml:space="preserve">0 </v>
      </c>
      <c r="E103" s="174">
        <v>0</v>
      </c>
      <c r="F103" s="172">
        <v>0</v>
      </c>
      <c r="G103" s="152" t="str">
        <f t="shared" si="15"/>
        <v xml:space="preserve">0 </v>
      </c>
      <c r="H103" s="172">
        <f>B103+E103</f>
        <v>0</v>
      </c>
      <c r="I103" s="172"/>
      <c r="J103" s="172">
        <f>C103+F103</f>
        <v>0</v>
      </c>
      <c r="K103" s="152" t="str">
        <f t="shared" si="16"/>
        <v xml:space="preserve">0 </v>
      </c>
      <c r="L103" s="104"/>
    </row>
    <row r="104" spans="1:14" s="10" customFormat="1" ht="44.25" hidden="1" customHeight="1">
      <c r="A104" s="169" t="s">
        <v>44</v>
      </c>
      <c r="B104" s="174"/>
      <c r="C104" s="175">
        <v>0</v>
      </c>
      <c r="D104" s="152" t="str">
        <f t="shared" si="14"/>
        <v xml:space="preserve">0 </v>
      </c>
      <c r="E104" s="174">
        <v>0</v>
      </c>
      <c r="F104" s="172">
        <v>0</v>
      </c>
      <c r="G104" s="152" t="str">
        <f t="shared" si="15"/>
        <v xml:space="preserve">0 </v>
      </c>
      <c r="H104" s="172">
        <f>B104+E104</f>
        <v>0</v>
      </c>
      <c r="I104" s="172"/>
      <c r="J104" s="172">
        <f>C104+F104</f>
        <v>0</v>
      </c>
      <c r="K104" s="152" t="str">
        <f t="shared" si="16"/>
        <v xml:space="preserve">0 </v>
      </c>
      <c r="L104" s="104"/>
    </row>
    <row r="105" spans="1:14" s="10" customFormat="1" ht="43.5" hidden="1" customHeight="1">
      <c r="A105" s="169" t="s">
        <v>81</v>
      </c>
      <c r="B105" s="174">
        <v>0</v>
      </c>
      <c r="C105" s="175">
        <v>0</v>
      </c>
      <c r="D105" s="152" t="str">
        <f t="shared" si="14"/>
        <v xml:space="preserve">0 </v>
      </c>
      <c r="E105" s="174">
        <v>0</v>
      </c>
      <c r="F105" s="176">
        <v>0</v>
      </c>
      <c r="G105" s="152" t="str">
        <f t="shared" si="15"/>
        <v xml:space="preserve">0 </v>
      </c>
      <c r="H105" s="172">
        <f>B105+E105</f>
        <v>0</v>
      </c>
      <c r="I105" s="172"/>
      <c r="J105" s="172">
        <f>C105+F105</f>
        <v>0</v>
      </c>
      <c r="K105" s="152" t="str">
        <f t="shared" si="16"/>
        <v xml:space="preserve">0 </v>
      </c>
      <c r="L105" s="104"/>
    </row>
    <row r="106" spans="1:14" s="10" customFormat="1" ht="24.75" customHeight="1">
      <c r="A106" s="167" t="s">
        <v>50</v>
      </c>
      <c r="B106" s="168">
        <f>B107+B108+B109+B110+B111</f>
        <v>248098</v>
      </c>
      <c r="C106" s="168">
        <f>C107+C108+C109+C110+C111</f>
        <v>167288</v>
      </c>
      <c r="D106" s="152">
        <f t="shared" si="14"/>
        <v>67.428193697651736</v>
      </c>
      <c r="E106" s="168">
        <f>E107+E108+E109+E110+E111</f>
        <v>0</v>
      </c>
      <c r="F106" s="168">
        <f>F107+F108+F109+F110+F111</f>
        <v>0</v>
      </c>
      <c r="G106" s="152" t="str">
        <f t="shared" si="15"/>
        <v xml:space="preserve">0 </v>
      </c>
      <c r="H106" s="168">
        <f>H107+H108+H109+H110+H111</f>
        <v>248098</v>
      </c>
      <c r="I106" s="168">
        <f>I107+I108+I109+I110+I111</f>
        <v>0</v>
      </c>
      <c r="J106" s="168">
        <f>J107+J108+J109+J110+J111</f>
        <v>167288</v>
      </c>
      <c r="K106" s="152">
        <f t="shared" si="16"/>
        <v>67.428193697651736</v>
      </c>
      <c r="L106" s="104"/>
    </row>
    <row r="107" spans="1:14" s="10" customFormat="1" ht="25.5" customHeight="1">
      <c r="A107" s="169" t="s">
        <v>13</v>
      </c>
      <c r="B107" s="174">
        <v>12096</v>
      </c>
      <c r="C107" s="175">
        <v>9218</v>
      </c>
      <c r="D107" s="152">
        <f t="shared" si="14"/>
        <v>76.207010582010582</v>
      </c>
      <c r="E107" s="174">
        <v>0</v>
      </c>
      <c r="F107" s="176">
        <v>0</v>
      </c>
      <c r="G107" s="152" t="str">
        <f t="shared" si="15"/>
        <v xml:space="preserve">0 </v>
      </c>
      <c r="H107" s="172">
        <f>B107</f>
        <v>12096</v>
      </c>
      <c r="I107" s="172"/>
      <c r="J107" s="173">
        <f>C107+F107</f>
        <v>9218</v>
      </c>
      <c r="K107" s="152">
        <f t="shared" si="16"/>
        <v>76.207010582010582</v>
      </c>
      <c r="L107" s="104"/>
    </row>
    <row r="108" spans="1:14" s="10" customFormat="1" ht="45" customHeight="1">
      <c r="A108" s="169" t="s">
        <v>33</v>
      </c>
      <c r="B108" s="174">
        <v>62693</v>
      </c>
      <c r="C108" s="175">
        <v>46882</v>
      </c>
      <c r="D108" s="152">
        <f t="shared" si="14"/>
        <v>74.780278499992022</v>
      </c>
      <c r="E108" s="174">
        <v>0</v>
      </c>
      <c r="F108" s="176">
        <v>0</v>
      </c>
      <c r="G108" s="152" t="str">
        <f t="shared" si="15"/>
        <v xml:space="preserve">0 </v>
      </c>
      <c r="H108" s="172">
        <f>B108</f>
        <v>62693</v>
      </c>
      <c r="I108" s="172"/>
      <c r="J108" s="173">
        <f>C108+F108</f>
        <v>46882</v>
      </c>
      <c r="K108" s="152">
        <f t="shared" si="16"/>
        <v>74.780278499992022</v>
      </c>
      <c r="L108" s="104"/>
    </row>
    <row r="109" spans="1:14" s="10" customFormat="1" ht="42.75" customHeight="1">
      <c r="A109" s="169" t="s">
        <v>31</v>
      </c>
      <c r="B109" s="174">
        <v>116628</v>
      </c>
      <c r="C109" s="175">
        <v>71611</v>
      </c>
      <c r="D109" s="152">
        <f t="shared" si="14"/>
        <v>61.401207257262399</v>
      </c>
      <c r="E109" s="174">
        <v>0</v>
      </c>
      <c r="F109" s="176">
        <v>0</v>
      </c>
      <c r="G109" s="152" t="str">
        <f t="shared" si="15"/>
        <v xml:space="preserve">0 </v>
      </c>
      <c r="H109" s="172">
        <f>B109+E109</f>
        <v>116628</v>
      </c>
      <c r="I109" s="172"/>
      <c r="J109" s="173">
        <f>C109+F109</f>
        <v>71611</v>
      </c>
      <c r="K109" s="152">
        <f t="shared" si="16"/>
        <v>61.401207257262399</v>
      </c>
      <c r="L109" s="104"/>
    </row>
    <row r="110" spans="1:14" s="10" customFormat="1" ht="21" customHeight="1">
      <c r="A110" s="169" t="s">
        <v>58</v>
      </c>
      <c r="B110" s="174">
        <v>43413</v>
      </c>
      <c r="C110" s="175">
        <v>30418</v>
      </c>
      <c r="D110" s="152">
        <f t="shared" si="14"/>
        <v>70.0665699214521</v>
      </c>
      <c r="E110" s="174">
        <v>0</v>
      </c>
      <c r="F110" s="176">
        <v>0</v>
      </c>
      <c r="G110" s="152" t="str">
        <f t="shared" si="15"/>
        <v xml:space="preserve">0 </v>
      </c>
      <c r="H110" s="172">
        <f>B110+E110</f>
        <v>43413</v>
      </c>
      <c r="I110" s="172"/>
      <c r="J110" s="173">
        <f>C110+F110</f>
        <v>30418</v>
      </c>
      <c r="K110" s="152">
        <f t="shared" si="16"/>
        <v>70.0665699214521</v>
      </c>
      <c r="L110" s="104"/>
    </row>
    <row r="111" spans="1:14" s="10" customFormat="1" ht="44.25" customHeight="1">
      <c r="A111" s="169" t="s">
        <v>32</v>
      </c>
      <c r="B111" s="174">
        <v>13268</v>
      </c>
      <c r="C111" s="179">
        <v>9159</v>
      </c>
      <c r="D111" s="152">
        <f t="shared" si="14"/>
        <v>69.030750678323784</v>
      </c>
      <c r="E111" s="174">
        <v>0</v>
      </c>
      <c r="F111" s="176">
        <v>0</v>
      </c>
      <c r="G111" s="152" t="str">
        <f t="shared" si="15"/>
        <v xml:space="preserve">0 </v>
      </c>
      <c r="H111" s="172">
        <f>B111+E111</f>
        <v>13268</v>
      </c>
      <c r="I111" s="172"/>
      <c r="J111" s="173">
        <f>C111+F111</f>
        <v>9159</v>
      </c>
      <c r="K111" s="152">
        <f t="shared" si="16"/>
        <v>69.030750678323784</v>
      </c>
      <c r="L111" s="104"/>
    </row>
    <row r="112" spans="1:14" s="10" customFormat="1" ht="44.25" customHeight="1">
      <c r="A112" s="180" t="s">
        <v>59</v>
      </c>
      <c r="B112" s="177">
        <f>B113+B114+B115</f>
        <v>38736</v>
      </c>
      <c r="C112" s="177">
        <f>C113+C114+C115</f>
        <v>27022</v>
      </c>
      <c r="D112" s="152">
        <f t="shared" si="14"/>
        <v>69.759396943411815</v>
      </c>
      <c r="E112" s="177">
        <f>E113+E114+E115</f>
        <v>0</v>
      </c>
      <c r="F112" s="177">
        <f>F113+F114+F115</f>
        <v>0</v>
      </c>
      <c r="G112" s="152" t="str">
        <f t="shared" si="15"/>
        <v xml:space="preserve">0 </v>
      </c>
      <c r="H112" s="177">
        <f>H113+H114+H115</f>
        <v>38736</v>
      </c>
      <c r="I112" s="177">
        <f>I113+I114+I115</f>
        <v>0</v>
      </c>
      <c r="J112" s="177">
        <f>J113+J114+J115</f>
        <v>27022</v>
      </c>
      <c r="K112" s="152">
        <f t="shared" si="16"/>
        <v>69.759396943411815</v>
      </c>
      <c r="L112" s="104"/>
      <c r="N112" s="89"/>
    </row>
    <row r="113" spans="1:12" s="10" customFormat="1" ht="22.5" customHeight="1">
      <c r="A113" s="169" t="s">
        <v>60</v>
      </c>
      <c r="B113" s="174">
        <v>24070</v>
      </c>
      <c r="C113" s="179">
        <v>15797</v>
      </c>
      <c r="D113" s="152">
        <f t="shared" si="14"/>
        <v>65.629414208558373</v>
      </c>
      <c r="E113" s="174">
        <v>0</v>
      </c>
      <c r="F113" s="172">
        <v>0</v>
      </c>
      <c r="G113" s="152" t="str">
        <f t="shared" si="15"/>
        <v xml:space="preserve">0 </v>
      </c>
      <c r="H113" s="172">
        <f>B113+E113</f>
        <v>24070</v>
      </c>
      <c r="I113" s="172"/>
      <c r="J113" s="173">
        <f>C113+F113</f>
        <v>15797</v>
      </c>
      <c r="K113" s="152">
        <f t="shared" si="16"/>
        <v>65.629414208558373</v>
      </c>
      <c r="L113" s="104"/>
    </row>
    <row r="114" spans="1:12" s="10" customFormat="1" ht="22.5" customHeight="1">
      <c r="A114" s="169" t="s">
        <v>61</v>
      </c>
      <c r="B114" s="174">
        <v>14297</v>
      </c>
      <c r="C114" s="179">
        <v>10946</v>
      </c>
      <c r="D114" s="152">
        <f t="shared" si="14"/>
        <v>76.561516402042386</v>
      </c>
      <c r="E114" s="174">
        <v>0</v>
      </c>
      <c r="F114" s="172">
        <v>0</v>
      </c>
      <c r="G114" s="152" t="str">
        <f t="shared" si="15"/>
        <v xml:space="preserve">0 </v>
      </c>
      <c r="H114" s="172">
        <f>B114+E114</f>
        <v>14297</v>
      </c>
      <c r="I114" s="172"/>
      <c r="J114" s="173">
        <f>C114+F114</f>
        <v>10946</v>
      </c>
      <c r="K114" s="152">
        <f t="shared" si="16"/>
        <v>76.561516402042386</v>
      </c>
      <c r="L114" s="104"/>
    </row>
    <row r="115" spans="1:12" s="10" customFormat="1" ht="45.75" customHeight="1">
      <c r="A115" s="169" t="s">
        <v>77</v>
      </c>
      <c r="B115" s="174">
        <v>369</v>
      </c>
      <c r="C115" s="179">
        <v>279</v>
      </c>
      <c r="D115" s="152">
        <f t="shared" si="14"/>
        <v>75.609756097560975</v>
      </c>
      <c r="E115" s="174">
        <v>0</v>
      </c>
      <c r="F115" s="172">
        <v>0</v>
      </c>
      <c r="G115" s="152" t="str">
        <f t="shared" si="15"/>
        <v xml:space="preserve">0 </v>
      </c>
      <c r="H115" s="172">
        <v>369</v>
      </c>
      <c r="I115" s="172"/>
      <c r="J115" s="173">
        <f>C115+F115</f>
        <v>279</v>
      </c>
      <c r="K115" s="152">
        <f t="shared" si="16"/>
        <v>75.609756097560975</v>
      </c>
      <c r="L115" s="104"/>
    </row>
    <row r="116" spans="1:12" s="10" customFormat="1" ht="39" hidden="1" customHeight="1">
      <c r="A116" s="180" t="s">
        <v>65</v>
      </c>
      <c r="B116" s="177">
        <f>B117+B118</f>
        <v>0</v>
      </c>
      <c r="C116" s="181"/>
      <c r="D116" s="152" t="str">
        <f t="shared" si="14"/>
        <v xml:space="preserve">0 </v>
      </c>
      <c r="E116" s="177">
        <f>E117+E118</f>
        <v>0</v>
      </c>
      <c r="F116" s="182">
        <f>F117+F118</f>
        <v>0</v>
      </c>
      <c r="G116" s="152" t="str">
        <f t="shared" si="15"/>
        <v xml:space="preserve">0 </v>
      </c>
      <c r="H116" s="172">
        <f t="shared" ref="H116:H121" si="18">B116+E116</f>
        <v>0</v>
      </c>
      <c r="I116" s="182"/>
      <c r="J116" s="173">
        <f t="shared" ref="J116:J121" si="19">C116+F116</f>
        <v>0</v>
      </c>
      <c r="K116" s="152" t="str">
        <f t="shared" si="16"/>
        <v xml:space="preserve">0 </v>
      </c>
      <c r="L116" s="104"/>
    </row>
    <row r="117" spans="1:12" s="10" customFormat="1" ht="39" hidden="1" customHeight="1">
      <c r="A117" s="169" t="s">
        <v>66</v>
      </c>
      <c r="B117" s="174"/>
      <c r="C117" s="179"/>
      <c r="D117" s="152" t="str">
        <f t="shared" si="14"/>
        <v xml:space="preserve">0 </v>
      </c>
      <c r="E117" s="174">
        <v>0</v>
      </c>
      <c r="F117" s="172">
        <v>0</v>
      </c>
      <c r="G117" s="152" t="str">
        <f t="shared" si="15"/>
        <v xml:space="preserve">0 </v>
      </c>
      <c r="H117" s="172">
        <f t="shared" si="18"/>
        <v>0</v>
      </c>
      <c r="I117" s="172"/>
      <c r="J117" s="173">
        <f t="shared" si="19"/>
        <v>0</v>
      </c>
      <c r="K117" s="152" t="str">
        <f t="shared" si="16"/>
        <v xml:space="preserve">0 </v>
      </c>
      <c r="L117" s="104"/>
    </row>
    <row r="118" spans="1:12" s="10" customFormat="1" ht="39" hidden="1" customHeight="1">
      <c r="A118" s="169" t="s">
        <v>67</v>
      </c>
      <c r="B118" s="174">
        <v>0</v>
      </c>
      <c r="C118" s="179"/>
      <c r="D118" s="152" t="str">
        <f t="shared" si="14"/>
        <v xml:space="preserve">0 </v>
      </c>
      <c r="E118" s="174">
        <v>0</v>
      </c>
      <c r="F118" s="172">
        <v>0</v>
      </c>
      <c r="G118" s="152" t="str">
        <f t="shared" si="15"/>
        <v xml:space="preserve">0 </v>
      </c>
      <c r="H118" s="172">
        <f t="shared" si="18"/>
        <v>0</v>
      </c>
      <c r="I118" s="172"/>
      <c r="J118" s="173">
        <f t="shared" si="19"/>
        <v>0</v>
      </c>
      <c r="K118" s="152" t="str">
        <f t="shared" si="16"/>
        <v xml:space="preserve">0 </v>
      </c>
      <c r="L118" s="104"/>
    </row>
    <row r="119" spans="1:12" s="10" customFormat="1" ht="39" hidden="1" customHeight="1">
      <c r="A119" s="169" t="s">
        <v>68</v>
      </c>
      <c r="B119" s="174">
        <v>0</v>
      </c>
      <c r="C119" s="179"/>
      <c r="D119" s="152" t="str">
        <f t="shared" si="14"/>
        <v xml:space="preserve">0 </v>
      </c>
      <c r="E119" s="174">
        <v>0</v>
      </c>
      <c r="F119" s="172">
        <v>0</v>
      </c>
      <c r="G119" s="152" t="str">
        <f t="shared" si="15"/>
        <v xml:space="preserve">0 </v>
      </c>
      <c r="H119" s="172">
        <f t="shared" si="18"/>
        <v>0</v>
      </c>
      <c r="I119" s="172"/>
      <c r="J119" s="173">
        <f t="shared" si="19"/>
        <v>0</v>
      </c>
      <c r="K119" s="152" t="str">
        <f t="shared" si="16"/>
        <v xml:space="preserve">0 </v>
      </c>
      <c r="L119" s="104"/>
    </row>
    <row r="120" spans="1:12" s="10" customFormat="1" ht="39" hidden="1" customHeight="1">
      <c r="A120" s="169" t="s">
        <v>77</v>
      </c>
      <c r="B120" s="174"/>
      <c r="C120" s="179">
        <v>0</v>
      </c>
      <c r="D120" s="152" t="str">
        <f t="shared" si="14"/>
        <v xml:space="preserve">0 </v>
      </c>
      <c r="E120" s="174">
        <v>0</v>
      </c>
      <c r="F120" s="172">
        <v>0</v>
      </c>
      <c r="G120" s="152" t="str">
        <f t="shared" si="15"/>
        <v xml:space="preserve">0 </v>
      </c>
      <c r="H120" s="172">
        <f t="shared" si="18"/>
        <v>0</v>
      </c>
      <c r="I120" s="172"/>
      <c r="J120" s="173">
        <f t="shared" si="19"/>
        <v>0</v>
      </c>
      <c r="K120" s="152" t="str">
        <f t="shared" si="16"/>
        <v xml:space="preserve">0 </v>
      </c>
      <c r="L120" s="104"/>
    </row>
    <row r="121" spans="1:12" s="10" customFormat="1" ht="30.75" hidden="1" customHeight="1">
      <c r="A121" s="169" t="s">
        <v>119</v>
      </c>
      <c r="B121" s="174"/>
      <c r="C121" s="179"/>
      <c r="D121" s="152" t="str">
        <f t="shared" si="14"/>
        <v xml:space="preserve">0 </v>
      </c>
      <c r="E121" s="174">
        <v>0</v>
      </c>
      <c r="F121" s="172">
        <v>0</v>
      </c>
      <c r="G121" s="152" t="str">
        <f t="shared" si="15"/>
        <v xml:space="preserve">0 </v>
      </c>
      <c r="H121" s="172">
        <f t="shared" si="18"/>
        <v>0</v>
      </c>
      <c r="I121" s="172"/>
      <c r="J121" s="173">
        <f t="shared" si="19"/>
        <v>0</v>
      </c>
      <c r="K121" s="152"/>
      <c r="L121" s="104"/>
    </row>
    <row r="122" spans="1:12" s="10" customFormat="1" ht="42" customHeight="1">
      <c r="A122" s="180" t="s">
        <v>65</v>
      </c>
      <c r="B122" s="168">
        <f>B123+B125</f>
        <v>1413</v>
      </c>
      <c r="C122" s="168">
        <f>C123+C125</f>
        <v>1148</v>
      </c>
      <c r="D122" s="152">
        <f t="shared" si="14"/>
        <v>81.245576786978063</v>
      </c>
      <c r="E122" s="168">
        <f>E124+E123</f>
        <v>0</v>
      </c>
      <c r="F122" s="168">
        <f>F124+F123+F125</f>
        <v>0</v>
      </c>
      <c r="G122" s="152" t="str">
        <f t="shared" si="15"/>
        <v xml:space="preserve">0 </v>
      </c>
      <c r="H122" s="168">
        <f>H123+H125</f>
        <v>1413</v>
      </c>
      <c r="I122" s="168">
        <f>I124+I123+I125</f>
        <v>0</v>
      </c>
      <c r="J122" s="168">
        <f>J124+J123+J125</f>
        <v>1148</v>
      </c>
      <c r="K122" s="152">
        <f t="shared" si="16"/>
        <v>81.245576786978063</v>
      </c>
      <c r="L122" s="104"/>
    </row>
    <row r="123" spans="1:12" s="10" customFormat="1" ht="24.75" customHeight="1">
      <c r="A123" s="169" t="s">
        <v>66</v>
      </c>
      <c r="B123" s="170">
        <v>304</v>
      </c>
      <c r="C123" s="171">
        <v>300</v>
      </c>
      <c r="D123" s="152">
        <f t="shared" si="14"/>
        <v>98.68421052631578</v>
      </c>
      <c r="E123" s="170">
        <v>0</v>
      </c>
      <c r="F123" s="170">
        <v>0</v>
      </c>
      <c r="G123" s="152" t="str">
        <f t="shared" si="15"/>
        <v xml:space="preserve">0 </v>
      </c>
      <c r="H123" s="172">
        <f>B123+E123</f>
        <v>304</v>
      </c>
      <c r="I123" s="172"/>
      <c r="J123" s="173">
        <f>C123+F123</f>
        <v>300</v>
      </c>
      <c r="K123" s="152">
        <f t="shared" si="16"/>
        <v>98.68421052631578</v>
      </c>
      <c r="L123" s="104"/>
    </row>
    <row r="124" spans="1:12" s="10" customFormat="1" ht="39" hidden="1" customHeight="1">
      <c r="A124" s="169" t="s">
        <v>67</v>
      </c>
      <c r="B124" s="174"/>
      <c r="C124" s="179">
        <v>0</v>
      </c>
      <c r="D124" s="152" t="str">
        <f t="shared" si="14"/>
        <v xml:space="preserve">0 </v>
      </c>
      <c r="E124" s="174">
        <v>0</v>
      </c>
      <c r="F124" s="172">
        <v>0</v>
      </c>
      <c r="G124" s="152" t="str">
        <f t="shared" si="15"/>
        <v xml:space="preserve">0 </v>
      </c>
      <c r="H124" s="172">
        <f>B124+E124</f>
        <v>0</v>
      </c>
      <c r="I124" s="172"/>
      <c r="J124" s="173">
        <f>C124+F124</f>
        <v>0</v>
      </c>
      <c r="K124" s="152" t="str">
        <f t="shared" si="16"/>
        <v xml:space="preserve">0 </v>
      </c>
      <c r="L124" s="104"/>
    </row>
    <row r="125" spans="1:12" s="10" customFormat="1" ht="48.75" customHeight="1">
      <c r="A125" s="169" t="s">
        <v>67</v>
      </c>
      <c r="B125" s="174">
        <v>1109</v>
      </c>
      <c r="C125" s="179">
        <v>848</v>
      </c>
      <c r="D125" s="152">
        <f t="shared" si="14"/>
        <v>76.465284039675382</v>
      </c>
      <c r="E125" s="174">
        <v>0</v>
      </c>
      <c r="F125" s="172">
        <v>0</v>
      </c>
      <c r="G125" s="152" t="str">
        <f t="shared" si="15"/>
        <v xml:space="preserve">0 </v>
      </c>
      <c r="H125" s="172">
        <f>B125+E125</f>
        <v>1109</v>
      </c>
      <c r="I125" s="172"/>
      <c r="J125" s="173">
        <f>C125+F125</f>
        <v>848</v>
      </c>
      <c r="K125" s="152">
        <f t="shared" si="16"/>
        <v>76.465284039675382</v>
      </c>
      <c r="L125" s="104"/>
    </row>
    <row r="126" spans="1:12" s="87" customFormat="1" ht="39" hidden="1" customHeight="1">
      <c r="A126" s="180" t="s">
        <v>98</v>
      </c>
      <c r="B126" s="177">
        <f>B127</f>
        <v>0</v>
      </c>
      <c r="C126" s="177">
        <f>C127</f>
        <v>0</v>
      </c>
      <c r="D126" s="152" t="str">
        <f t="shared" si="14"/>
        <v xml:space="preserve">0 </v>
      </c>
      <c r="E126" s="177">
        <f t="shared" ref="E126:J126" si="20">E127</f>
        <v>0</v>
      </c>
      <c r="F126" s="177">
        <f t="shared" si="20"/>
        <v>0</v>
      </c>
      <c r="G126" s="177" t="str">
        <f t="shared" si="20"/>
        <v xml:space="preserve">0 </v>
      </c>
      <c r="H126" s="177">
        <f t="shared" si="20"/>
        <v>0</v>
      </c>
      <c r="I126" s="177">
        <f t="shared" si="20"/>
        <v>0</v>
      </c>
      <c r="J126" s="183">
        <f t="shared" si="20"/>
        <v>0</v>
      </c>
      <c r="K126" s="152" t="str">
        <f t="shared" si="16"/>
        <v xml:space="preserve">0 </v>
      </c>
      <c r="L126" s="104"/>
    </row>
    <row r="127" spans="1:12" s="10" customFormat="1" ht="39" hidden="1" customHeight="1">
      <c r="A127" s="169" t="s">
        <v>98</v>
      </c>
      <c r="B127" s="174">
        <v>0</v>
      </c>
      <c r="C127" s="184">
        <v>0</v>
      </c>
      <c r="D127" s="152" t="str">
        <f t="shared" si="14"/>
        <v xml:space="preserve">0 </v>
      </c>
      <c r="E127" s="174">
        <v>0</v>
      </c>
      <c r="F127" s="172">
        <v>0</v>
      </c>
      <c r="G127" s="174" t="str">
        <f>G128</f>
        <v xml:space="preserve">0 </v>
      </c>
      <c r="H127" s="172">
        <f>B127+E127</f>
        <v>0</v>
      </c>
      <c r="I127" s="172">
        <f>C127+F127</f>
        <v>0</v>
      </c>
      <c r="J127" s="176">
        <f>D127+G127</f>
        <v>0</v>
      </c>
      <c r="K127" s="152" t="str">
        <f t="shared" si="16"/>
        <v xml:space="preserve">0 </v>
      </c>
      <c r="L127" s="104"/>
    </row>
    <row r="128" spans="1:12" s="10" customFormat="1" ht="48" customHeight="1">
      <c r="A128" s="167" t="s">
        <v>51</v>
      </c>
      <c r="B128" s="168">
        <f>B129+B130+B131</f>
        <v>37378</v>
      </c>
      <c r="C128" s="168">
        <f>C129+C130+C131</f>
        <v>29052</v>
      </c>
      <c r="D128" s="152">
        <f t="shared" si="14"/>
        <v>77.724864893787796</v>
      </c>
      <c r="E128" s="168">
        <f>E129+E130+E131</f>
        <v>0</v>
      </c>
      <c r="F128" s="168">
        <f>F129+F130+F131</f>
        <v>0</v>
      </c>
      <c r="G128" s="152" t="str">
        <f>IF(E128=0,  "0 ", F128/E128*100)</f>
        <v xml:space="preserve">0 </v>
      </c>
      <c r="H128" s="168">
        <f>H129+H130+H131</f>
        <v>0</v>
      </c>
      <c r="I128" s="168">
        <f>I129+I130+I131</f>
        <v>29052</v>
      </c>
      <c r="J128" s="178">
        <f>J129+J130+J131</f>
        <v>0</v>
      </c>
      <c r="K128" s="152" t="str">
        <f t="shared" si="16"/>
        <v xml:space="preserve">0 </v>
      </c>
      <c r="L128" s="104"/>
    </row>
    <row r="129" spans="1:14" s="10" customFormat="1" ht="66.75" customHeight="1">
      <c r="A129" s="169" t="s">
        <v>62</v>
      </c>
      <c r="B129" s="174">
        <v>34110</v>
      </c>
      <c r="C129" s="184">
        <v>25784</v>
      </c>
      <c r="D129" s="152">
        <f t="shared" si="14"/>
        <v>75.590735854588104</v>
      </c>
      <c r="E129" s="174">
        <v>0</v>
      </c>
      <c r="F129" s="172">
        <v>0</v>
      </c>
      <c r="G129" s="152" t="str">
        <f>IF(E129=0,  "0 ", F129/E129*100)</f>
        <v xml:space="preserve">0 </v>
      </c>
      <c r="H129" s="172">
        <v>0</v>
      </c>
      <c r="I129" s="172">
        <v>25784</v>
      </c>
      <c r="J129" s="173">
        <v>0</v>
      </c>
      <c r="K129" s="152" t="str">
        <f t="shared" si="16"/>
        <v xml:space="preserve">0 </v>
      </c>
      <c r="L129" s="104"/>
    </row>
    <row r="130" spans="1:14" s="10" customFormat="1" ht="28.5" customHeight="1">
      <c r="A130" s="169" t="s">
        <v>64</v>
      </c>
      <c r="B130" s="174">
        <v>3268</v>
      </c>
      <c r="C130" s="184">
        <v>3268</v>
      </c>
      <c r="D130" s="152">
        <f t="shared" si="14"/>
        <v>100</v>
      </c>
      <c r="E130" s="174">
        <v>0</v>
      </c>
      <c r="F130" s="172">
        <v>0</v>
      </c>
      <c r="G130" s="152" t="str">
        <f>IF(E130=0,  "0 ", F130/E130*100)</f>
        <v xml:space="preserve">0 </v>
      </c>
      <c r="H130" s="172">
        <v>0</v>
      </c>
      <c r="I130" s="172">
        <v>3268</v>
      </c>
      <c r="J130" s="172">
        <f>C130+F130-I130</f>
        <v>0</v>
      </c>
      <c r="K130" s="152" t="str">
        <f t="shared" si="16"/>
        <v xml:space="preserve">0 </v>
      </c>
      <c r="L130" s="104"/>
    </row>
    <row r="131" spans="1:14" s="10" customFormat="1" ht="27.75" hidden="1" customHeight="1">
      <c r="A131" s="169" t="s">
        <v>63</v>
      </c>
      <c r="B131" s="174">
        <v>0</v>
      </c>
      <c r="C131" s="184">
        <v>0</v>
      </c>
      <c r="D131" s="152" t="str">
        <f t="shared" si="14"/>
        <v xml:space="preserve">0 </v>
      </c>
      <c r="E131" s="184">
        <v>0</v>
      </c>
      <c r="F131" s="172">
        <v>0</v>
      </c>
      <c r="G131" s="152" t="str">
        <f>IF(E131=0,  "0 ", F131/E131*100)</f>
        <v xml:space="preserve">0 </v>
      </c>
      <c r="H131" s="172">
        <f>B131+E131</f>
        <v>0</v>
      </c>
      <c r="I131" s="172"/>
      <c r="J131" s="172">
        <f>C131+F131</f>
        <v>0</v>
      </c>
      <c r="K131" s="152" t="str">
        <f t="shared" si="16"/>
        <v xml:space="preserve">0 </v>
      </c>
      <c r="L131" s="104"/>
    </row>
    <row r="132" spans="1:14" s="10" customFormat="1" ht="36" customHeight="1">
      <c r="A132" s="180" t="s">
        <v>4</v>
      </c>
      <c r="B132" s="182">
        <f>B55+B63+B66+B71+B79+B85+B88+B97+B101+B106+B112+B122+B128+B126</f>
        <v>1696464</v>
      </c>
      <c r="C132" s="182">
        <f>C55+C63+C66+C71+C79+C85+C88+C97+C101+C106+C112+C122+C128+C126</f>
        <v>1204204</v>
      </c>
      <c r="D132" s="152">
        <f t="shared" si="14"/>
        <v>70.983174414546966</v>
      </c>
      <c r="E132" s="182">
        <f>E55+E63+E66+E71+E79+E85+E88+E97+E101+E106+E112+E122+E128+E126</f>
        <v>174107</v>
      </c>
      <c r="F132" s="182">
        <f>F55+F63+F66+F71+F79+F85+F88+F97+F101+F106+F112+F122+F128+F126</f>
        <v>124733</v>
      </c>
      <c r="G132" s="152">
        <f>IF(E132=0,  "0 ", F132/E132*100)</f>
        <v>71.641576731550145</v>
      </c>
      <c r="H132" s="182">
        <f>H55+H63+H66+H71+H79+H85+H88+H97+H101+H106+H112+H122+H128+H126</f>
        <v>1757187</v>
      </c>
      <c r="I132" s="182">
        <f>I55+I63+I66+I71+I79+I85+I88+I97+I101+I106+I112+I122+I128+I126+I69</f>
        <v>91862</v>
      </c>
      <c r="J132" s="182">
        <f>J55+J63+J66+J71+J79+J85+J88+J97+J101+J106+J112+J122+J128+J126</f>
        <v>1237075</v>
      </c>
      <c r="K132" s="152">
        <f t="shared" si="16"/>
        <v>70.400873669108634</v>
      </c>
      <c r="L132" s="104"/>
      <c r="N132" s="104"/>
    </row>
    <row r="133" spans="1:14" s="34" customFormat="1" ht="29.25" customHeight="1">
      <c r="A133" s="191" t="s">
        <v>124</v>
      </c>
      <c r="B133" s="166">
        <f>B51-B132</f>
        <v>-17916.40000000014</v>
      </c>
      <c r="C133" s="166">
        <f>C51-C132</f>
        <v>12352.100000000093</v>
      </c>
      <c r="D133" s="166"/>
      <c r="E133" s="166">
        <f>E51-E132</f>
        <v>-6604</v>
      </c>
      <c r="F133" s="166">
        <f>F51-F132</f>
        <v>-4540</v>
      </c>
      <c r="G133" s="166"/>
      <c r="H133" s="166">
        <f>H51-H132</f>
        <v>-24520.40000000014</v>
      </c>
      <c r="I133" s="166">
        <f>I51-I132</f>
        <v>1156713.1000000001</v>
      </c>
      <c r="J133" s="166">
        <f>J51-J132</f>
        <v>7812.1000000000931</v>
      </c>
      <c r="K133" s="166"/>
    </row>
    <row r="134" spans="1:14" s="34" customFormat="1" ht="12" customHeight="1">
      <c r="A134" s="136"/>
      <c r="B134" s="136"/>
      <c r="C134" s="136"/>
      <c r="D134" s="136"/>
      <c r="E134" s="136"/>
      <c r="F134" s="137"/>
      <c r="G134" s="137"/>
      <c r="H134" s="137"/>
      <c r="I134" s="137"/>
      <c r="J134" s="138"/>
      <c r="K134" s="138"/>
    </row>
    <row r="135" spans="1:14" s="10" customFormat="1" ht="87" customHeight="1">
      <c r="A135" s="302" t="s">
        <v>197</v>
      </c>
      <c r="B135" s="303"/>
      <c r="C135" s="303"/>
      <c r="D135" s="187"/>
      <c r="E135" s="188"/>
      <c r="F135" s="189"/>
      <c r="G135" s="190"/>
      <c r="H135" s="189" t="s">
        <v>198</v>
      </c>
      <c r="I135" s="139"/>
      <c r="J135" s="140"/>
      <c r="K135" s="141" t="s">
        <v>94</v>
      </c>
      <c r="L135" s="104"/>
      <c r="M135" s="134"/>
    </row>
    <row r="136" spans="1:14" s="10" customFormat="1" ht="15.75" customHeight="1">
      <c r="A136" s="90"/>
      <c r="B136" s="88"/>
      <c r="C136" s="91"/>
      <c r="D136" s="50"/>
      <c r="F136" s="27"/>
      <c r="G136" s="28"/>
      <c r="J136" s="31"/>
      <c r="K136" s="34"/>
    </row>
    <row r="137" spans="1:14" s="10" customFormat="1">
      <c r="C137" s="92"/>
      <c r="D137" s="93"/>
      <c r="G137" s="34"/>
      <c r="J137" s="35"/>
      <c r="K137" s="34"/>
    </row>
    <row r="138" spans="1:14">
      <c r="E138" s="96"/>
    </row>
    <row r="139" spans="1:14">
      <c r="H139" s="42"/>
      <c r="I139" s="42"/>
      <c r="J139" s="42"/>
    </row>
    <row r="140" spans="1:14">
      <c r="G140" s="27"/>
      <c r="H140" s="28"/>
      <c r="I140" s="28"/>
      <c r="J140" s="10"/>
    </row>
  </sheetData>
  <mergeCells count="15">
    <mergeCell ref="A135:C135"/>
    <mergeCell ref="A7:A8"/>
    <mergeCell ref="B7:D7"/>
    <mergeCell ref="E7:G7"/>
    <mergeCell ref="H7:K7"/>
    <mergeCell ref="A52:K52"/>
    <mergeCell ref="A53:A54"/>
    <mergeCell ref="B53:D53"/>
    <mergeCell ref="E53:G53"/>
    <mergeCell ref="H53:K53"/>
    <mergeCell ref="A1:J1"/>
    <mergeCell ref="A2:J2"/>
    <mergeCell ref="A3:J3"/>
    <mergeCell ref="J5:K5"/>
    <mergeCell ref="A6:K6"/>
  </mergeCells>
  <printOptions horizontalCentered="1"/>
  <pageMargins left="0" right="0" top="0.15748031496062992" bottom="0" header="0.15748031496062992" footer="0.15748031496062992"/>
  <pageSetup paperSize="9" scale="55" fitToHeight="3" orientation="portrait" r:id="rId1"/>
  <headerFooter alignWithMargins="0"/>
  <rowBreaks count="1" manualBreakCount="1">
    <brk id="51" max="9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2"/>
  <sheetViews>
    <sheetView topLeftCell="A46" zoomScale="80" zoomScaleNormal="80" zoomScaleSheetLayoutView="85" workbookViewId="0">
      <selection activeCell="P44" sqref="P44"/>
    </sheetView>
  </sheetViews>
  <sheetFormatPr defaultRowHeight="17.25"/>
  <cols>
    <col min="1" max="1" width="33.85546875" style="36" customWidth="1"/>
    <col min="2" max="2" width="13.42578125" style="36" customWidth="1"/>
    <col min="3" max="3" width="15.7109375" style="37" customWidth="1"/>
    <col min="4" max="4" width="11" style="38" bestFit="1" customWidth="1"/>
    <col min="5" max="5" width="13.140625" style="36" customWidth="1"/>
    <col min="6" max="6" width="14.28515625" style="40" customWidth="1"/>
    <col min="7" max="7" width="11" style="41" customWidth="1"/>
    <col min="8" max="8" width="13.140625" style="40" customWidth="1"/>
    <col min="9" max="9" width="11.85546875" style="40" hidden="1" customWidth="1"/>
    <col min="10" max="10" width="14.7109375" style="40" customWidth="1"/>
    <col min="11" max="11" width="12.140625" style="5" customWidth="1"/>
    <col min="12" max="16384" width="9.140625" style="6"/>
  </cols>
  <sheetData>
    <row r="1" spans="1:15" ht="15.75" customHeight="1">
      <c r="A1" s="236" t="s">
        <v>8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5" ht="17.25" customHeight="1">
      <c r="A2" s="237" t="s">
        <v>24</v>
      </c>
      <c r="B2" s="237"/>
      <c r="C2" s="237"/>
      <c r="D2" s="237"/>
      <c r="E2" s="237"/>
      <c r="F2" s="237"/>
      <c r="G2" s="237"/>
      <c r="H2" s="237"/>
      <c r="I2" s="237"/>
      <c r="J2" s="237"/>
    </row>
    <row r="3" spans="1:15" ht="15.75" customHeight="1">
      <c r="A3" s="236" t="s">
        <v>187</v>
      </c>
      <c r="B3" s="236"/>
      <c r="C3" s="236"/>
      <c r="D3" s="236"/>
      <c r="E3" s="236"/>
      <c r="F3" s="236"/>
      <c r="G3" s="236"/>
      <c r="H3" s="236"/>
      <c r="I3" s="236"/>
      <c r="J3" s="236"/>
    </row>
    <row r="4" spans="1:15" ht="4.5" hidden="1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5" ht="15" customHeight="1">
      <c r="A5" s="4"/>
      <c r="B5" s="4"/>
      <c r="C5" s="4"/>
      <c r="D5" s="7"/>
      <c r="E5" s="4"/>
      <c r="F5" s="4"/>
      <c r="G5" s="7"/>
      <c r="H5" s="4"/>
      <c r="I5" s="4"/>
      <c r="J5" s="286" t="s">
        <v>37</v>
      </c>
      <c r="K5" s="286"/>
    </row>
    <row r="6" spans="1:15" ht="16.5">
      <c r="A6" s="287" t="s">
        <v>43</v>
      </c>
      <c r="B6" s="288"/>
      <c r="C6" s="288"/>
      <c r="D6" s="288"/>
      <c r="E6" s="288"/>
      <c r="F6" s="288"/>
      <c r="G6" s="288"/>
      <c r="H6" s="288"/>
      <c r="I6" s="288"/>
      <c r="J6" s="288"/>
      <c r="K6" s="289"/>
    </row>
    <row r="7" spans="1:15" ht="17.25" customHeight="1">
      <c r="A7" s="277" t="s">
        <v>0</v>
      </c>
      <c r="B7" s="279" t="s">
        <v>23</v>
      </c>
      <c r="C7" s="280"/>
      <c r="D7" s="281"/>
      <c r="E7" s="282" t="s">
        <v>38</v>
      </c>
      <c r="F7" s="283"/>
      <c r="G7" s="284"/>
      <c r="H7" s="285" t="s">
        <v>74</v>
      </c>
      <c r="I7" s="285"/>
      <c r="J7" s="285"/>
      <c r="K7" s="285"/>
    </row>
    <row r="8" spans="1:15" s="8" customFormat="1" ht="70.5" customHeight="1">
      <c r="A8" s="278"/>
      <c r="B8" s="105" t="s">
        <v>190</v>
      </c>
      <c r="C8" s="3" t="s">
        <v>188</v>
      </c>
      <c r="D8" s="106" t="s">
        <v>53</v>
      </c>
      <c r="E8" s="105" t="s">
        <v>190</v>
      </c>
      <c r="F8" s="3" t="s">
        <v>188</v>
      </c>
      <c r="G8" s="106" t="s">
        <v>53</v>
      </c>
      <c r="H8" s="105" t="s">
        <v>190</v>
      </c>
      <c r="I8" s="3" t="s">
        <v>188</v>
      </c>
      <c r="J8" s="3" t="s">
        <v>188</v>
      </c>
      <c r="K8" s="106" t="s">
        <v>53</v>
      </c>
    </row>
    <row r="9" spans="1:15" s="8" customFormat="1" ht="29.25" customHeight="1">
      <c r="A9" s="107" t="s">
        <v>1</v>
      </c>
      <c r="B9" s="108">
        <f>SUM(B10:B19)</f>
        <v>134336</v>
      </c>
      <c r="C9" s="84">
        <f>C10+C11+C12+C13+C14+C15+C16+C17+C18</f>
        <v>156046</v>
      </c>
      <c r="D9" s="109">
        <f t="shared" ref="D9:D15" si="0">C9/B9*100</f>
        <v>116.16096950929014</v>
      </c>
      <c r="E9" s="108">
        <f>SUM(E10:E19)</f>
        <v>26285</v>
      </c>
      <c r="F9" s="84">
        <f>SUM(F10:F19)</f>
        <v>27904</v>
      </c>
      <c r="G9" s="109">
        <f>F9/E9*100</f>
        <v>106.15940650561157</v>
      </c>
      <c r="H9" s="110">
        <f t="shared" ref="H9:H37" si="1">B9+E9</f>
        <v>160621</v>
      </c>
      <c r="I9" s="110"/>
      <c r="J9" s="110">
        <f t="shared" ref="J9:J34" si="2">C9+F9</f>
        <v>183950</v>
      </c>
      <c r="K9" s="109">
        <f t="shared" ref="K9:K18" si="3">J9/H9*100</f>
        <v>114.52425274403721</v>
      </c>
    </row>
    <row r="10" spans="1:15" s="10" customFormat="1" ht="20.25" customHeight="1">
      <c r="A10" s="111" t="s">
        <v>90</v>
      </c>
      <c r="B10" s="112">
        <v>109896</v>
      </c>
      <c r="C10" s="205">
        <v>128574</v>
      </c>
      <c r="D10" s="109">
        <f t="shared" si="0"/>
        <v>116.99606901070104</v>
      </c>
      <c r="E10" s="100">
        <v>9921</v>
      </c>
      <c r="F10" s="209">
        <v>11510</v>
      </c>
      <c r="G10" s="109">
        <f>F10/E10*100</f>
        <v>116.01653059167423</v>
      </c>
      <c r="H10" s="100">
        <f t="shared" si="1"/>
        <v>119817</v>
      </c>
      <c r="I10" s="100"/>
      <c r="J10" s="100">
        <f t="shared" si="2"/>
        <v>140084</v>
      </c>
      <c r="K10" s="109">
        <f t="shared" si="3"/>
        <v>116.9149619836918</v>
      </c>
    </row>
    <row r="11" spans="1:15" s="10" customFormat="1" ht="19.5" customHeight="1">
      <c r="A11" s="111" t="s">
        <v>95</v>
      </c>
      <c r="B11" s="112">
        <v>9117</v>
      </c>
      <c r="C11" s="205">
        <v>11001</v>
      </c>
      <c r="D11" s="109">
        <f t="shared" si="0"/>
        <v>120.66469233300427</v>
      </c>
      <c r="E11" s="100">
        <v>2316</v>
      </c>
      <c r="F11" s="209">
        <v>2795</v>
      </c>
      <c r="G11" s="109">
        <f>F11/E11*100</f>
        <v>120.68221070811744</v>
      </c>
      <c r="H11" s="100">
        <f t="shared" si="1"/>
        <v>11433</v>
      </c>
      <c r="I11" s="100"/>
      <c r="J11" s="100">
        <f t="shared" si="2"/>
        <v>13796</v>
      </c>
      <c r="K11" s="109">
        <f t="shared" si="3"/>
        <v>120.66824105659057</v>
      </c>
    </row>
    <row r="12" spans="1:15" s="10" customFormat="1" ht="49.5" customHeight="1">
      <c r="A12" s="52" t="s">
        <v>141</v>
      </c>
      <c r="B12" s="112">
        <v>0</v>
      </c>
      <c r="C12" s="205">
        <v>3000</v>
      </c>
      <c r="D12" s="109">
        <v>0</v>
      </c>
      <c r="E12" s="100">
        <v>0</v>
      </c>
      <c r="F12" s="209">
        <v>0</v>
      </c>
      <c r="G12" s="109">
        <v>0</v>
      </c>
      <c r="H12" s="100">
        <f t="shared" si="1"/>
        <v>0</v>
      </c>
      <c r="I12" s="100"/>
      <c r="J12" s="100">
        <f t="shared" si="2"/>
        <v>3000</v>
      </c>
      <c r="K12" s="109">
        <v>0</v>
      </c>
    </row>
    <row r="13" spans="1:15" s="10" customFormat="1" ht="51.75" customHeight="1">
      <c r="A13" s="111" t="s">
        <v>85</v>
      </c>
      <c r="B13" s="113">
        <v>1514</v>
      </c>
      <c r="C13" s="206">
        <v>10</v>
      </c>
      <c r="D13" s="109">
        <f t="shared" si="0"/>
        <v>0.66050198150594452</v>
      </c>
      <c r="E13" s="100">
        <v>0</v>
      </c>
      <c r="F13" s="209">
        <v>0</v>
      </c>
      <c r="G13" s="109">
        <v>0</v>
      </c>
      <c r="H13" s="100">
        <f t="shared" si="1"/>
        <v>1514</v>
      </c>
      <c r="I13" s="100"/>
      <c r="J13" s="100">
        <f t="shared" si="2"/>
        <v>10</v>
      </c>
      <c r="K13" s="109">
        <f t="shared" si="3"/>
        <v>0.66050198150594452</v>
      </c>
    </row>
    <row r="14" spans="1:15" s="10" customFormat="1" ht="33" customHeight="1">
      <c r="A14" s="111" t="s">
        <v>15</v>
      </c>
      <c r="B14" s="113">
        <v>9755</v>
      </c>
      <c r="C14" s="206">
        <v>8956</v>
      </c>
      <c r="D14" s="109">
        <f t="shared" si="0"/>
        <v>91.80932854946181</v>
      </c>
      <c r="E14" s="100">
        <v>5092</v>
      </c>
      <c r="F14" s="209">
        <v>5605</v>
      </c>
      <c r="G14" s="109">
        <f>F14/E14*100</f>
        <v>110.07462686567165</v>
      </c>
      <c r="H14" s="100">
        <f t="shared" si="1"/>
        <v>14847</v>
      </c>
      <c r="I14" s="100"/>
      <c r="J14" s="100">
        <f t="shared" si="2"/>
        <v>14561</v>
      </c>
      <c r="K14" s="109">
        <f t="shared" si="3"/>
        <v>98.07368491951236</v>
      </c>
      <c r="O14" s="10" t="s">
        <v>94</v>
      </c>
    </row>
    <row r="15" spans="1:15" s="10" customFormat="1" ht="52.5" customHeight="1">
      <c r="A15" s="111" t="s">
        <v>114</v>
      </c>
      <c r="B15" s="112">
        <v>2555</v>
      </c>
      <c r="C15" s="205">
        <v>2919</v>
      </c>
      <c r="D15" s="109">
        <f t="shared" si="0"/>
        <v>114.24657534246576</v>
      </c>
      <c r="E15" s="100">
        <v>0</v>
      </c>
      <c r="F15" s="209">
        <v>0</v>
      </c>
      <c r="G15" s="109">
        <v>0</v>
      </c>
      <c r="H15" s="100">
        <f t="shared" si="1"/>
        <v>2555</v>
      </c>
      <c r="I15" s="100"/>
      <c r="J15" s="100">
        <f t="shared" si="2"/>
        <v>2919</v>
      </c>
      <c r="K15" s="109">
        <f t="shared" si="3"/>
        <v>114.24657534246576</v>
      </c>
    </row>
    <row r="16" spans="1:15" s="8" customFormat="1" ht="35.25" customHeight="1">
      <c r="A16" s="111" t="s">
        <v>86</v>
      </c>
      <c r="B16" s="113">
        <v>0</v>
      </c>
      <c r="C16" s="206">
        <v>0</v>
      </c>
      <c r="D16" s="109">
        <v>0</v>
      </c>
      <c r="E16" s="100">
        <v>690</v>
      </c>
      <c r="F16" s="209">
        <v>723</v>
      </c>
      <c r="G16" s="109">
        <f>F16/E16*100</f>
        <v>104.78260869565217</v>
      </c>
      <c r="H16" s="100">
        <f t="shared" si="1"/>
        <v>690</v>
      </c>
      <c r="I16" s="100"/>
      <c r="J16" s="100">
        <f t="shared" si="2"/>
        <v>723</v>
      </c>
      <c r="K16" s="109">
        <f t="shared" si="3"/>
        <v>104.78260869565217</v>
      </c>
    </row>
    <row r="17" spans="1:15" s="8" customFormat="1" ht="20.25" customHeight="1">
      <c r="A17" s="111" t="s">
        <v>87</v>
      </c>
      <c r="B17" s="113">
        <v>0</v>
      </c>
      <c r="C17" s="206">
        <v>0</v>
      </c>
      <c r="D17" s="109">
        <v>0</v>
      </c>
      <c r="E17" s="100">
        <v>8266</v>
      </c>
      <c r="F17" s="209">
        <v>7271</v>
      </c>
      <c r="G17" s="109">
        <f>F17/E17*100</f>
        <v>87.962738930558913</v>
      </c>
      <c r="H17" s="100">
        <f t="shared" si="1"/>
        <v>8266</v>
      </c>
      <c r="I17" s="100"/>
      <c r="J17" s="100">
        <f t="shared" si="2"/>
        <v>7271</v>
      </c>
      <c r="K17" s="109">
        <f t="shared" si="3"/>
        <v>87.962738930558913</v>
      </c>
      <c r="L17" s="11"/>
      <c r="M17" s="11"/>
      <c r="N17" s="11"/>
      <c r="O17" s="11"/>
    </row>
    <row r="18" spans="1:15" s="8" customFormat="1" ht="16.5" customHeight="1">
      <c r="A18" s="111" t="s">
        <v>88</v>
      </c>
      <c r="B18" s="112">
        <v>1499</v>
      </c>
      <c r="C18" s="205">
        <v>1586</v>
      </c>
      <c r="D18" s="109">
        <f>C18/B18*100</f>
        <v>105.80386924616411</v>
      </c>
      <c r="E18" s="100">
        <v>0</v>
      </c>
      <c r="F18" s="209">
        <v>0</v>
      </c>
      <c r="G18" s="109">
        <v>0</v>
      </c>
      <c r="H18" s="100">
        <f t="shared" si="1"/>
        <v>1499</v>
      </c>
      <c r="I18" s="100"/>
      <c r="J18" s="100">
        <f t="shared" si="2"/>
        <v>1586</v>
      </c>
      <c r="K18" s="109">
        <f t="shared" si="3"/>
        <v>105.80386924616411</v>
      </c>
      <c r="L18" s="11"/>
      <c r="M18" s="11"/>
      <c r="N18" s="11"/>
      <c r="O18" s="11"/>
    </row>
    <row r="19" spans="1:15" s="8" customFormat="1" ht="84.75" hidden="1" customHeight="1">
      <c r="A19" s="111" t="s">
        <v>89</v>
      </c>
      <c r="B19" s="112"/>
      <c r="C19" s="15"/>
      <c r="D19" s="109">
        <v>0</v>
      </c>
      <c r="E19" s="100"/>
      <c r="F19" s="9"/>
      <c r="G19" s="109">
        <v>0</v>
      </c>
      <c r="H19" s="100">
        <f t="shared" si="1"/>
        <v>0</v>
      </c>
      <c r="I19" s="100"/>
      <c r="J19" s="100">
        <f t="shared" si="2"/>
        <v>0</v>
      </c>
      <c r="K19" s="109">
        <v>0</v>
      </c>
      <c r="L19" s="11"/>
      <c r="M19" s="11"/>
      <c r="N19" s="11"/>
      <c r="O19" s="11"/>
    </row>
    <row r="20" spans="1:15" s="13" customFormat="1" ht="31.5" customHeight="1">
      <c r="A20" s="107" t="s">
        <v>2</v>
      </c>
      <c r="B20" s="108">
        <f>SUM(B21:B33)</f>
        <v>20377</v>
      </c>
      <c r="C20" s="84">
        <f>C21+C22+C23+C24+C25+C26+C27+C28+C29+C31+C33</f>
        <v>29032</v>
      </c>
      <c r="D20" s="109">
        <f t="shared" ref="D20:D32" si="4">C20/B20*100</f>
        <v>142.47435834519311</v>
      </c>
      <c r="E20" s="108">
        <f>SUM(E21:E33)</f>
        <v>2694</v>
      </c>
      <c r="F20" s="84">
        <f>SUM(F21:F33)</f>
        <v>1650</v>
      </c>
      <c r="G20" s="109">
        <f>F20/E20*100</f>
        <v>61.247216035634743</v>
      </c>
      <c r="H20" s="110">
        <f t="shared" si="1"/>
        <v>23071</v>
      </c>
      <c r="I20" s="110"/>
      <c r="J20" s="110">
        <f t="shared" si="2"/>
        <v>30682</v>
      </c>
      <c r="K20" s="109">
        <f>J20/H20*100</f>
        <v>132.98946729660614</v>
      </c>
      <c r="L20" s="12"/>
      <c r="M20" s="12"/>
      <c r="N20" s="12"/>
      <c r="O20" s="12"/>
    </row>
    <row r="21" spans="1:15" s="8" customFormat="1" ht="17.25" customHeight="1">
      <c r="A21" s="114" t="s">
        <v>16</v>
      </c>
      <c r="B21" s="112">
        <v>14919</v>
      </c>
      <c r="C21" s="205">
        <v>23109</v>
      </c>
      <c r="D21" s="109">
        <f t="shared" si="4"/>
        <v>154.89644078021314</v>
      </c>
      <c r="E21" s="100">
        <v>2257</v>
      </c>
      <c r="F21" s="209">
        <v>785</v>
      </c>
      <c r="G21" s="109">
        <f>F21/E21*100</f>
        <v>34.780682321665928</v>
      </c>
      <c r="H21" s="100">
        <f t="shared" si="1"/>
        <v>17176</v>
      </c>
      <c r="I21" s="100"/>
      <c r="J21" s="100">
        <f t="shared" si="2"/>
        <v>23894</v>
      </c>
      <c r="K21" s="109">
        <f>J21/H21*100</f>
        <v>139.11271541686074</v>
      </c>
    </row>
    <row r="22" spans="1:15" s="8" customFormat="1" ht="20.25" customHeight="1">
      <c r="A22" s="114" t="s">
        <v>42</v>
      </c>
      <c r="B22" s="112">
        <v>631</v>
      </c>
      <c r="C22" s="205">
        <v>771</v>
      </c>
      <c r="D22" s="109">
        <f t="shared" si="4"/>
        <v>122.18700475435816</v>
      </c>
      <c r="E22" s="100">
        <v>333</v>
      </c>
      <c r="F22" s="209">
        <v>495</v>
      </c>
      <c r="G22" s="109">
        <f>F22/E22*100</f>
        <v>148.64864864864865</v>
      </c>
      <c r="H22" s="100">
        <f t="shared" si="1"/>
        <v>964</v>
      </c>
      <c r="I22" s="100"/>
      <c r="J22" s="100">
        <f t="shared" si="2"/>
        <v>1266</v>
      </c>
      <c r="K22" s="109">
        <f>J22/H22*100</f>
        <v>131.32780082987551</v>
      </c>
    </row>
    <row r="23" spans="1:15" s="8" customFormat="1" ht="34.5" hidden="1" customHeight="1">
      <c r="A23" s="114" t="s">
        <v>14</v>
      </c>
      <c r="B23" s="112">
        <v>0</v>
      </c>
      <c r="C23" s="205">
        <v>0</v>
      </c>
      <c r="D23" s="109">
        <v>0</v>
      </c>
      <c r="E23" s="100">
        <v>0</v>
      </c>
      <c r="F23" s="209">
        <v>0</v>
      </c>
      <c r="G23" s="109">
        <v>0</v>
      </c>
      <c r="H23" s="100">
        <f t="shared" si="1"/>
        <v>0</v>
      </c>
      <c r="I23" s="100"/>
      <c r="J23" s="100">
        <f t="shared" si="2"/>
        <v>0</v>
      </c>
      <c r="K23" s="109">
        <v>0</v>
      </c>
    </row>
    <row r="24" spans="1:15" s="8" customFormat="1" ht="34.5" customHeight="1">
      <c r="A24" s="114" t="s">
        <v>22</v>
      </c>
      <c r="B24" s="112">
        <v>450</v>
      </c>
      <c r="C24" s="205">
        <v>910</v>
      </c>
      <c r="D24" s="109">
        <f t="shared" si="4"/>
        <v>202.22222222222223</v>
      </c>
      <c r="E24" s="100">
        <v>0</v>
      </c>
      <c r="F24" s="209">
        <v>0</v>
      </c>
      <c r="G24" s="109">
        <v>0</v>
      </c>
      <c r="H24" s="100">
        <f t="shared" si="1"/>
        <v>450</v>
      </c>
      <c r="I24" s="100"/>
      <c r="J24" s="100">
        <f t="shared" si="2"/>
        <v>910</v>
      </c>
      <c r="K24" s="109">
        <f t="shared" ref="K24:K29" si="5">J24/H24*100</f>
        <v>202.22222222222223</v>
      </c>
    </row>
    <row r="25" spans="1:15" s="8" customFormat="1" ht="21.75" customHeight="1">
      <c r="A25" s="114" t="s">
        <v>102</v>
      </c>
      <c r="B25" s="112">
        <v>548</v>
      </c>
      <c r="C25" s="205">
        <v>20</v>
      </c>
      <c r="D25" s="109">
        <v>0</v>
      </c>
      <c r="E25" s="100">
        <v>68</v>
      </c>
      <c r="F25" s="209">
        <v>62</v>
      </c>
      <c r="G25" s="109">
        <f>F25/E25*100</f>
        <v>91.17647058823529</v>
      </c>
      <c r="H25" s="100">
        <f t="shared" si="1"/>
        <v>616</v>
      </c>
      <c r="I25" s="100"/>
      <c r="J25" s="100">
        <f t="shared" si="2"/>
        <v>82</v>
      </c>
      <c r="K25" s="109">
        <f t="shared" si="5"/>
        <v>13.311688311688311</v>
      </c>
    </row>
    <row r="26" spans="1:15" s="8" customFormat="1" ht="36" customHeight="1">
      <c r="A26" s="114" t="s">
        <v>52</v>
      </c>
      <c r="B26" s="112">
        <v>3032</v>
      </c>
      <c r="C26" s="205">
        <v>3314</v>
      </c>
      <c r="D26" s="109">
        <f t="shared" si="4"/>
        <v>109.30079155672823</v>
      </c>
      <c r="E26" s="100">
        <v>0</v>
      </c>
      <c r="F26" s="209">
        <v>0</v>
      </c>
      <c r="G26" s="109">
        <v>0</v>
      </c>
      <c r="H26" s="100">
        <f t="shared" si="1"/>
        <v>3032</v>
      </c>
      <c r="I26" s="100"/>
      <c r="J26" s="100">
        <f t="shared" si="2"/>
        <v>3314</v>
      </c>
      <c r="K26" s="109">
        <f t="shared" si="5"/>
        <v>109.30079155672823</v>
      </c>
    </row>
    <row r="27" spans="1:15" s="8" customFormat="1" ht="18" customHeight="1">
      <c r="A27" s="114" t="s">
        <v>18</v>
      </c>
      <c r="B27" s="112">
        <v>18</v>
      </c>
      <c r="C27" s="205">
        <v>0</v>
      </c>
      <c r="D27" s="109">
        <v>0</v>
      </c>
      <c r="E27" s="100">
        <v>0</v>
      </c>
      <c r="F27" s="209">
        <v>0</v>
      </c>
      <c r="G27" s="109">
        <v>0</v>
      </c>
      <c r="H27" s="100">
        <f t="shared" si="1"/>
        <v>18</v>
      </c>
      <c r="I27" s="100"/>
      <c r="J27" s="100">
        <f t="shared" si="2"/>
        <v>0</v>
      </c>
      <c r="K27" s="109">
        <v>0</v>
      </c>
    </row>
    <row r="28" spans="1:15" s="8" customFormat="1" ht="17.25" customHeight="1">
      <c r="A28" s="114" t="s">
        <v>5</v>
      </c>
      <c r="B28" s="112">
        <v>475</v>
      </c>
      <c r="C28" s="205">
        <v>666</v>
      </c>
      <c r="D28" s="109">
        <f t="shared" si="4"/>
        <v>140.21052631578948</v>
      </c>
      <c r="E28" s="100">
        <v>35</v>
      </c>
      <c r="F28" s="209">
        <v>59</v>
      </c>
      <c r="G28" s="109">
        <v>0</v>
      </c>
      <c r="H28" s="100">
        <f t="shared" si="1"/>
        <v>510</v>
      </c>
      <c r="I28" s="100"/>
      <c r="J28" s="100">
        <f t="shared" si="2"/>
        <v>725</v>
      </c>
      <c r="K28" s="109">
        <f t="shared" si="5"/>
        <v>142.15686274509804</v>
      </c>
    </row>
    <row r="29" spans="1:15" s="8" customFormat="1" ht="33" customHeight="1">
      <c r="A29" s="114" t="s">
        <v>17</v>
      </c>
      <c r="B29" s="112">
        <v>278</v>
      </c>
      <c r="C29" s="205">
        <v>242</v>
      </c>
      <c r="D29" s="109">
        <f t="shared" si="4"/>
        <v>87.050359712230218</v>
      </c>
      <c r="E29" s="100">
        <v>1</v>
      </c>
      <c r="F29" s="209">
        <v>249</v>
      </c>
      <c r="G29" s="109">
        <v>0</v>
      </c>
      <c r="H29" s="100">
        <f t="shared" si="1"/>
        <v>279</v>
      </c>
      <c r="I29" s="100"/>
      <c r="J29" s="100">
        <f t="shared" si="2"/>
        <v>491</v>
      </c>
      <c r="K29" s="109">
        <f t="shared" si="5"/>
        <v>175.98566308243727</v>
      </c>
    </row>
    <row r="30" spans="1:15" s="8" customFormat="1" ht="18.75" hidden="1" customHeight="1">
      <c r="A30" s="114" t="s">
        <v>36</v>
      </c>
      <c r="B30" s="112"/>
      <c r="C30" s="205">
        <v>10</v>
      </c>
      <c r="D30" s="109">
        <v>0</v>
      </c>
      <c r="E30" s="100"/>
      <c r="F30" s="209">
        <v>0</v>
      </c>
      <c r="G30" s="109">
        <v>0</v>
      </c>
      <c r="H30" s="100">
        <f t="shared" si="1"/>
        <v>0</v>
      </c>
      <c r="I30" s="100"/>
      <c r="J30" s="100">
        <f t="shared" si="2"/>
        <v>10</v>
      </c>
      <c r="K30" s="109">
        <v>0</v>
      </c>
    </row>
    <row r="31" spans="1:15" s="8" customFormat="1" ht="24" customHeight="1">
      <c r="A31" s="114" t="s">
        <v>78</v>
      </c>
      <c r="B31" s="112">
        <v>26</v>
      </c>
      <c r="C31" s="205">
        <v>0</v>
      </c>
      <c r="D31" s="109">
        <v>0</v>
      </c>
      <c r="E31" s="100">
        <v>0</v>
      </c>
      <c r="F31" s="209">
        <v>0</v>
      </c>
      <c r="G31" s="109">
        <v>0</v>
      </c>
      <c r="H31" s="100">
        <f t="shared" si="1"/>
        <v>26</v>
      </c>
      <c r="I31" s="100"/>
      <c r="J31" s="100">
        <f t="shared" si="2"/>
        <v>0</v>
      </c>
      <c r="K31" s="109">
        <v>0</v>
      </c>
    </row>
    <row r="32" spans="1:15" s="8" customFormat="1" ht="33" hidden="1" customHeight="1">
      <c r="A32" s="114" t="s">
        <v>82</v>
      </c>
      <c r="B32" s="112"/>
      <c r="C32" s="205"/>
      <c r="D32" s="109" t="e">
        <f t="shared" si="4"/>
        <v>#DIV/0!</v>
      </c>
      <c r="E32" s="100"/>
      <c r="F32" s="9"/>
      <c r="G32" s="109" t="e">
        <f>F32/E32*100</f>
        <v>#DIV/0!</v>
      </c>
      <c r="H32" s="100">
        <f t="shared" si="1"/>
        <v>0</v>
      </c>
      <c r="I32" s="100"/>
      <c r="J32" s="100">
        <f t="shared" si="2"/>
        <v>0</v>
      </c>
      <c r="K32" s="109" t="e">
        <f>J32/H32*100</f>
        <v>#DIV/0!</v>
      </c>
    </row>
    <row r="33" spans="1:13" s="8" customFormat="1" ht="22.5" customHeight="1">
      <c r="A33" s="114" t="s">
        <v>36</v>
      </c>
      <c r="B33" s="112">
        <v>0</v>
      </c>
      <c r="C33" s="205">
        <v>0</v>
      </c>
      <c r="D33" s="109">
        <v>0</v>
      </c>
      <c r="E33" s="100">
        <v>0</v>
      </c>
      <c r="F33" s="9">
        <v>0</v>
      </c>
      <c r="G33" s="109">
        <v>0</v>
      </c>
      <c r="H33" s="100">
        <f t="shared" si="1"/>
        <v>0</v>
      </c>
      <c r="I33" s="100"/>
      <c r="J33" s="100">
        <f t="shared" si="2"/>
        <v>0</v>
      </c>
      <c r="K33" s="109">
        <v>0</v>
      </c>
    </row>
    <row r="34" spans="1:13" s="13" customFormat="1" ht="32.25" customHeight="1">
      <c r="A34" s="115" t="s">
        <v>19</v>
      </c>
      <c r="B34" s="108">
        <f>B20+B9</f>
        <v>154713</v>
      </c>
      <c r="C34" s="84">
        <f>C20+C9</f>
        <v>185078</v>
      </c>
      <c r="D34" s="109">
        <f>C34/B34*100</f>
        <v>119.62666356414782</v>
      </c>
      <c r="E34" s="108">
        <f>E20+E9</f>
        <v>28979</v>
      </c>
      <c r="F34" s="84">
        <f>F20+F9</f>
        <v>29554</v>
      </c>
      <c r="G34" s="109">
        <f>F34/E34*100</f>
        <v>101.98419545187896</v>
      </c>
      <c r="H34" s="110">
        <f t="shared" si="1"/>
        <v>183692</v>
      </c>
      <c r="I34" s="110"/>
      <c r="J34" s="110">
        <f t="shared" si="2"/>
        <v>214632</v>
      </c>
      <c r="K34" s="109">
        <f>J34/H34*100</f>
        <v>116.84341179800973</v>
      </c>
    </row>
    <row r="35" spans="1:13" s="13" customFormat="1" ht="33" customHeight="1">
      <c r="A35" s="114" t="s">
        <v>99</v>
      </c>
      <c r="B35" s="116">
        <v>0</v>
      </c>
      <c r="C35" s="207">
        <v>7</v>
      </c>
      <c r="D35" s="109">
        <v>0</v>
      </c>
      <c r="E35" s="116">
        <v>145</v>
      </c>
      <c r="F35" s="207">
        <v>524</v>
      </c>
      <c r="G35" s="109">
        <v>0</v>
      </c>
      <c r="H35" s="117">
        <f t="shared" si="1"/>
        <v>145</v>
      </c>
      <c r="I35" s="117"/>
      <c r="J35" s="117">
        <f>F35+C35</f>
        <v>531</v>
      </c>
      <c r="K35" s="109">
        <v>0</v>
      </c>
    </row>
    <row r="36" spans="1:13" s="8" customFormat="1" ht="69.75" customHeight="1">
      <c r="A36" s="114" t="s">
        <v>136</v>
      </c>
      <c r="B36" s="118">
        <v>195249</v>
      </c>
      <c r="C36" s="208">
        <v>233546</v>
      </c>
      <c r="D36" s="109">
        <f t="shared" ref="D36:D50" si="6">C36/B36*100</f>
        <v>119.61444104707321</v>
      </c>
      <c r="E36" s="119">
        <v>0</v>
      </c>
      <c r="F36" s="210">
        <v>0</v>
      </c>
      <c r="G36" s="109">
        <v>0</v>
      </c>
      <c r="H36" s="117">
        <f t="shared" si="1"/>
        <v>195249</v>
      </c>
      <c r="I36" s="117"/>
      <c r="J36" s="117">
        <f>C36+F36</f>
        <v>233546</v>
      </c>
      <c r="K36" s="109">
        <f>J36/H36*100</f>
        <v>119.61444104707321</v>
      </c>
    </row>
    <row r="37" spans="1:13" s="8" customFormat="1" ht="84.75" customHeight="1">
      <c r="A37" s="114" t="s">
        <v>137</v>
      </c>
      <c r="B37" s="118">
        <v>11666</v>
      </c>
      <c r="C37" s="208">
        <v>3268</v>
      </c>
      <c r="D37" s="109">
        <f t="shared" si="6"/>
        <v>28.013029315960914</v>
      </c>
      <c r="E37" s="119">
        <v>0</v>
      </c>
      <c r="F37" s="210">
        <v>3268</v>
      </c>
      <c r="G37" s="109">
        <v>0</v>
      </c>
      <c r="H37" s="117">
        <f t="shared" si="1"/>
        <v>11666</v>
      </c>
      <c r="I37" s="117"/>
      <c r="J37" s="117">
        <f>C37+F37</f>
        <v>6536</v>
      </c>
      <c r="K37" s="109">
        <v>0</v>
      </c>
    </row>
    <row r="38" spans="1:13" s="8" customFormat="1" ht="85.5" hidden="1" customHeight="1">
      <c r="A38" s="114" t="s">
        <v>166</v>
      </c>
      <c r="B38" s="113"/>
      <c r="C38" s="208">
        <v>3268.1</v>
      </c>
      <c r="D38" s="109" t="e">
        <f t="shared" si="6"/>
        <v>#DIV/0!</v>
      </c>
      <c r="E38" s="100"/>
      <c r="F38" s="210">
        <v>3268</v>
      </c>
      <c r="G38" s="109" t="e">
        <f>F38/E38*100</f>
        <v>#DIV/0!</v>
      </c>
      <c r="H38" s="120">
        <f>E38</f>
        <v>0</v>
      </c>
      <c r="I38" s="120"/>
      <c r="J38" s="120">
        <f>F38</f>
        <v>3268</v>
      </c>
      <c r="K38" s="109" t="e">
        <f t="shared" ref="K38:K50" si="7">J38/H38*100</f>
        <v>#DIV/0!</v>
      </c>
    </row>
    <row r="39" spans="1:13" s="8" customFormat="1" ht="75.75" customHeight="1">
      <c r="A39" s="114" t="s">
        <v>138</v>
      </c>
      <c r="B39" s="100">
        <v>0</v>
      </c>
      <c r="C39" s="206">
        <v>0</v>
      </c>
      <c r="D39" s="109">
        <v>0</v>
      </c>
      <c r="E39" s="100">
        <v>19146</v>
      </c>
      <c r="F39" s="209">
        <v>19146</v>
      </c>
      <c r="G39" s="109">
        <v>0</v>
      </c>
      <c r="H39" s="120">
        <f>E39</f>
        <v>19146</v>
      </c>
      <c r="I39" s="120"/>
      <c r="J39" s="120">
        <f>F39</f>
        <v>19146</v>
      </c>
      <c r="K39" s="109">
        <v>0</v>
      </c>
      <c r="M39" s="20"/>
    </row>
    <row r="40" spans="1:13" s="8" customFormat="1" ht="72.75" customHeight="1">
      <c r="A40" s="114" t="s">
        <v>139</v>
      </c>
      <c r="B40" s="100">
        <v>0</v>
      </c>
      <c r="C40" s="209">
        <v>0</v>
      </c>
      <c r="D40" s="109">
        <v>0</v>
      </c>
      <c r="E40" s="100">
        <v>660</v>
      </c>
      <c r="F40" s="209">
        <v>6738</v>
      </c>
      <c r="G40" s="109">
        <v>0</v>
      </c>
      <c r="H40" s="120">
        <f>E40</f>
        <v>660</v>
      </c>
      <c r="I40" s="120"/>
      <c r="J40" s="120">
        <f>F40</f>
        <v>6738</v>
      </c>
      <c r="K40" s="109">
        <v>0</v>
      </c>
      <c r="M40" s="20"/>
    </row>
    <row r="41" spans="1:13" s="8" customFormat="1" ht="72" customHeight="1">
      <c r="A41" s="114" t="s">
        <v>122</v>
      </c>
      <c r="B41" s="100">
        <v>44899</v>
      </c>
      <c r="C41" s="209">
        <v>392043</v>
      </c>
      <c r="D41" s="109">
        <f t="shared" si="6"/>
        <v>873.16644023252184</v>
      </c>
      <c r="E41" s="100">
        <v>2658</v>
      </c>
      <c r="F41" s="209">
        <v>49914</v>
      </c>
      <c r="G41" s="109">
        <v>0</v>
      </c>
      <c r="H41" s="120">
        <f t="shared" ref="H41:H49" si="8">B41+E41</f>
        <v>47557</v>
      </c>
      <c r="I41" s="120"/>
      <c r="J41" s="120">
        <f t="shared" ref="J41:J49" si="9">C41+F41</f>
        <v>441957</v>
      </c>
      <c r="K41" s="109">
        <f t="shared" si="7"/>
        <v>929.32060474798664</v>
      </c>
    </row>
    <row r="42" spans="1:13" s="8" customFormat="1" ht="31.5" customHeight="1">
      <c r="A42" s="217" t="s">
        <v>189</v>
      </c>
      <c r="B42" s="100">
        <v>0</v>
      </c>
      <c r="C42" s="209">
        <v>0</v>
      </c>
      <c r="D42" s="109">
        <v>0</v>
      </c>
      <c r="E42" s="100">
        <v>0</v>
      </c>
      <c r="F42" s="209">
        <v>704</v>
      </c>
      <c r="G42" s="109">
        <v>0</v>
      </c>
      <c r="H42" s="120">
        <v>0</v>
      </c>
      <c r="I42" s="120"/>
      <c r="J42" s="120">
        <v>0</v>
      </c>
      <c r="K42" s="109">
        <v>0</v>
      </c>
    </row>
    <row r="43" spans="1:13" s="8" customFormat="1" ht="69.75" customHeight="1">
      <c r="A43" s="114" t="s">
        <v>133</v>
      </c>
      <c r="B43" s="112">
        <v>0</v>
      </c>
      <c r="C43" s="205">
        <v>0</v>
      </c>
      <c r="D43" s="109">
        <v>0</v>
      </c>
      <c r="E43" s="100">
        <v>0</v>
      </c>
      <c r="F43" s="209">
        <v>7</v>
      </c>
      <c r="G43" s="109">
        <v>0</v>
      </c>
      <c r="H43" s="120">
        <f t="shared" si="8"/>
        <v>0</v>
      </c>
      <c r="I43" s="120"/>
      <c r="J43" s="120">
        <f t="shared" si="9"/>
        <v>7</v>
      </c>
      <c r="K43" s="109">
        <v>0</v>
      </c>
      <c r="L43" s="20"/>
    </row>
    <row r="44" spans="1:13" s="8" customFormat="1" ht="50.25" customHeight="1">
      <c r="A44" s="114" t="s">
        <v>120</v>
      </c>
      <c r="B44" s="112">
        <v>0</v>
      </c>
      <c r="C44" s="205">
        <v>0</v>
      </c>
      <c r="D44" s="109">
        <v>0</v>
      </c>
      <c r="E44" s="100">
        <v>858</v>
      </c>
      <c r="F44" s="209">
        <v>678</v>
      </c>
      <c r="G44" s="109">
        <f t="shared" ref="G44:G50" si="10">F44/E44*100</f>
        <v>79.020979020979027</v>
      </c>
      <c r="H44" s="120">
        <f t="shared" si="8"/>
        <v>858</v>
      </c>
      <c r="I44" s="120"/>
      <c r="J44" s="120">
        <f t="shared" si="9"/>
        <v>678</v>
      </c>
      <c r="K44" s="109">
        <f t="shared" si="7"/>
        <v>79.020979020979027</v>
      </c>
    </row>
    <row r="45" spans="1:13" s="8" customFormat="1" ht="71.25" customHeight="1">
      <c r="A45" s="114" t="s">
        <v>121</v>
      </c>
      <c r="B45" s="112">
        <v>356019</v>
      </c>
      <c r="C45" s="205">
        <v>379291</v>
      </c>
      <c r="D45" s="109">
        <f t="shared" si="6"/>
        <v>106.53672978127571</v>
      </c>
      <c r="E45" s="100">
        <v>0</v>
      </c>
      <c r="F45" s="209">
        <v>0</v>
      </c>
      <c r="G45" s="109">
        <v>0</v>
      </c>
      <c r="H45" s="120">
        <f t="shared" si="8"/>
        <v>356019</v>
      </c>
      <c r="I45" s="120"/>
      <c r="J45" s="120">
        <f t="shared" si="9"/>
        <v>379291</v>
      </c>
      <c r="K45" s="109">
        <f t="shared" si="7"/>
        <v>106.53672978127571</v>
      </c>
    </row>
    <row r="46" spans="1:13" s="8" customFormat="1" ht="136.5" customHeight="1">
      <c r="A46" s="114" t="s">
        <v>127</v>
      </c>
      <c r="B46" s="112">
        <v>3062</v>
      </c>
      <c r="C46" s="209">
        <v>3129</v>
      </c>
      <c r="D46" s="109">
        <f t="shared" si="6"/>
        <v>102.18811234487264</v>
      </c>
      <c r="E46" s="100">
        <v>0</v>
      </c>
      <c r="F46" s="209">
        <v>0</v>
      </c>
      <c r="G46" s="109">
        <v>0</v>
      </c>
      <c r="H46" s="120">
        <f t="shared" si="8"/>
        <v>3062</v>
      </c>
      <c r="I46" s="120"/>
      <c r="J46" s="120">
        <f t="shared" si="9"/>
        <v>3129</v>
      </c>
      <c r="K46" s="109">
        <f t="shared" si="7"/>
        <v>102.18811234487264</v>
      </c>
    </row>
    <row r="47" spans="1:13" s="8" customFormat="1" ht="69.75" customHeight="1">
      <c r="A47" s="114" t="s">
        <v>128</v>
      </c>
      <c r="B47" s="112">
        <v>0</v>
      </c>
      <c r="C47" s="209">
        <v>20237</v>
      </c>
      <c r="D47" s="202">
        <v>0</v>
      </c>
      <c r="E47" s="112">
        <v>6305</v>
      </c>
      <c r="F47" s="209">
        <v>9660</v>
      </c>
      <c r="G47" s="109">
        <f t="shared" si="10"/>
        <v>153.21173671689138</v>
      </c>
      <c r="H47" s="120">
        <f t="shared" si="8"/>
        <v>6305</v>
      </c>
      <c r="I47" s="123"/>
      <c r="J47" s="120">
        <f t="shared" si="9"/>
        <v>29897</v>
      </c>
      <c r="K47" s="109">
        <f t="shared" si="7"/>
        <v>474.17922283901663</v>
      </c>
    </row>
    <row r="48" spans="1:13" s="8" customFormat="1" ht="69.75" customHeight="1">
      <c r="A48" s="54" t="s">
        <v>134</v>
      </c>
      <c r="B48" s="213">
        <v>0</v>
      </c>
      <c r="C48" s="209">
        <v>4</v>
      </c>
      <c r="D48" s="214">
        <v>0</v>
      </c>
      <c r="E48" s="213">
        <v>0</v>
      </c>
      <c r="F48" s="209">
        <v>0</v>
      </c>
      <c r="G48" s="109">
        <v>0</v>
      </c>
      <c r="H48" s="120">
        <f t="shared" si="8"/>
        <v>0</v>
      </c>
      <c r="I48" s="215"/>
      <c r="J48" s="120">
        <f t="shared" si="9"/>
        <v>4</v>
      </c>
      <c r="K48" s="109">
        <v>0</v>
      </c>
    </row>
    <row r="49" spans="1:12" s="8" customFormat="1" ht="89.25" customHeight="1">
      <c r="A49" s="201" t="s">
        <v>129</v>
      </c>
      <c r="B49" s="203">
        <v>-31</v>
      </c>
      <c r="C49" s="205">
        <v>-47</v>
      </c>
      <c r="D49" s="203">
        <f t="shared" si="6"/>
        <v>151.61290322580646</v>
      </c>
      <c r="E49" s="125">
        <v>0</v>
      </c>
      <c r="F49" s="209">
        <v>0</v>
      </c>
      <c r="G49" s="109">
        <v>0</v>
      </c>
      <c r="H49" s="120">
        <f t="shared" si="8"/>
        <v>-31</v>
      </c>
      <c r="I49" s="125"/>
      <c r="J49" s="120">
        <f t="shared" si="9"/>
        <v>-47</v>
      </c>
      <c r="K49" s="109">
        <f t="shared" si="7"/>
        <v>151.61290322580646</v>
      </c>
      <c r="L49" s="46"/>
    </row>
    <row r="50" spans="1:12" s="8" customFormat="1" ht="20.25" customHeight="1">
      <c r="A50" s="165" t="s">
        <v>3</v>
      </c>
      <c r="B50" s="120">
        <f>B35+B36+B37+B38+B39+B40+B41+B43+B44+B45+B46+B47+B49+B34</f>
        <v>765577</v>
      </c>
      <c r="C50" s="120">
        <f>C34+C35+C36+C37+C39+C40+C41+C43+C44+C45+C46+C47+C48+C49</f>
        <v>1216556</v>
      </c>
      <c r="D50" s="120">
        <f t="shared" si="6"/>
        <v>158.90707270463977</v>
      </c>
      <c r="E50" s="120">
        <f>E35+E36+E37+E38+E39+E40+E41+E43+E44+E45+E46+E47+E49+E34</f>
        <v>58751</v>
      </c>
      <c r="F50" s="120">
        <f>F34+F35+F36+F37+F39+F40+F41+F43+F44+F45+F46+F47+F48+F49+F42</f>
        <v>120193</v>
      </c>
      <c r="G50" s="109">
        <f t="shared" si="10"/>
        <v>204.58034756855201</v>
      </c>
      <c r="H50" s="120">
        <f>(B50+E50)-(B46+E37+E39+E40+E41+E43+E44+E47+E49)</f>
        <v>791639</v>
      </c>
      <c r="I50" s="120">
        <f>(C50+F50)-(C46+F37+F39+F40+F41+F43+F44+F47+F49)</f>
        <v>1244209</v>
      </c>
      <c r="J50" s="120">
        <f>(C50+F50)-(C46+F37+F39+F40+F41+F43+F47)</f>
        <v>1244887</v>
      </c>
      <c r="K50" s="109">
        <f t="shared" si="7"/>
        <v>157.25437983727431</v>
      </c>
      <c r="L50" s="46"/>
    </row>
    <row r="51" spans="1:12" s="8" customFormat="1" ht="24" customHeight="1" thickBot="1">
      <c r="A51" s="299" t="s">
        <v>79</v>
      </c>
      <c r="B51" s="300"/>
      <c r="C51" s="300"/>
      <c r="D51" s="300"/>
      <c r="E51" s="300"/>
      <c r="F51" s="300"/>
      <c r="G51" s="300"/>
      <c r="H51" s="300"/>
      <c r="I51" s="300"/>
      <c r="J51" s="300"/>
      <c r="K51" s="301"/>
    </row>
    <row r="52" spans="1:12" s="8" customFormat="1" ht="19.5" customHeight="1">
      <c r="A52" s="293" t="s">
        <v>35</v>
      </c>
      <c r="B52" s="294" t="s">
        <v>23</v>
      </c>
      <c r="C52" s="294"/>
      <c r="D52" s="294"/>
      <c r="E52" s="295" t="s">
        <v>38</v>
      </c>
      <c r="F52" s="296"/>
      <c r="G52" s="297"/>
      <c r="H52" s="298" t="s">
        <v>74</v>
      </c>
      <c r="I52" s="298"/>
      <c r="J52" s="298"/>
      <c r="K52" s="298"/>
    </row>
    <row r="53" spans="1:12" s="8" customFormat="1" ht="69" customHeight="1">
      <c r="A53" s="278"/>
      <c r="B53" s="105" t="s">
        <v>170</v>
      </c>
      <c r="C53" s="105" t="s">
        <v>167</v>
      </c>
      <c r="D53" s="106" t="s">
        <v>53</v>
      </c>
      <c r="E53" s="105" t="s">
        <v>168</v>
      </c>
      <c r="F53" s="105" t="s">
        <v>167</v>
      </c>
      <c r="G53" s="106" t="s">
        <v>53</v>
      </c>
      <c r="H53" s="105" t="s">
        <v>170</v>
      </c>
      <c r="I53" s="105" t="s">
        <v>161</v>
      </c>
      <c r="J53" s="105" t="s">
        <v>167</v>
      </c>
      <c r="K53" s="106" t="s">
        <v>53</v>
      </c>
    </row>
    <row r="54" spans="1:12" s="8" customFormat="1" ht="33.75" customHeight="1">
      <c r="A54" s="127" t="s">
        <v>46</v>
      </c>
      <c r="B54" s="128">
        <f>SUM(B55:B61)</f>
        <v>12393</v>
      </c>
      <c r="C54" s="128">
        <f>SUM(C55:C61)</f>
        <v>22692</v>
      </c>
      <c r="D54" s="109">
        <f t="shared" ref="D54:D85" si="11">IF(B54=0,  "0 ", C54/B54*100)</f>
        <v>183.10336480271121</v>
      </c>
      <c r="E54" s="128">
        <f>SUM(E55:E61)</f>
        <v>8004</v>
      </c>
      <c r="F54" s="128">
        <f>SUM(F55:F61)</f>
        <v>14033</v>
      </c>
      <c r="G54" s="109">
        <f t="shared" ref="G54:G85" si="12">IF(E54=0,  "0 ", F54/E54*100)</f>
        <v>175.32483758120941</v>
      </c>
      <c r="H54" s="128">
        <f>SUM(H55:H61)</f>
        <v>20361</v>
      </c>
      <c r="I54" s="128">
        <f>SUM(I55:I61)</f>
        <v>130</v>
      </c>
      <c r="J54" s="128">
        <f>SUM(J55:J61)</f>
        <v>36595</v>
      </c>
      <c r="K54" s="109">
        <f t="shared" ref="K54:K85" si="13">IF(H54=0,  "0 ", J54/H54*100)</f>
        <v>179.73085801286774</v>
      </c>
    </row>
    <row r="55" spans="1:12" s="8" customFormat="1" ht="76.5" customHeight="1">
      <c r="A55" s="97" t="s">
        <v>54</v>
      </c>
      <c r="B55" s="129">
        <v>325</v>
      </c>
      <c r="C55" s="129">
        <v>1032</v>
      </c>
      <c r="D55" s="109">
        <f t="shared" si="11"/>
        <v>317.53846153846155</v>
      </c>
      <c r="E55" s="129">
        <v>0</v>
      </c>
      <c r="F55" s="129">
        <v>0</v>
      </c>
      <c r="G55" s="109" t="str">
        <f t="shared" si="12"/>
        <v xml:space="preserve">0 </v>
      </c>
      <c r="H55" s="99">
        <f>B55+E55</f>
        <v>325</v>
      </c>
      <c r="I55" s="99"/>
      <c r="J55" s="100">
        <f>C55+F55</f>
        <v>1032</v>
      </c>
      <c r="K55" s="109">
        <f t="shared" si="13"/>
        <v>317.53846153846155</v>
      </c>
    </row>
    <row r="56" spans="1:12" s="8" customFormat="1" ht="103.5" customHeight="1">
      <c r="A56" s="97" t="s">
        <v>55</v>
      </c>
      <c r="B56" s="98">
        <v>604</v>
      </c>
      <c r="C56" s="98">
        <v>940</v>
      </c>
      <c r="D56" s="109">
        <f t="shared" si="11"/>
        <v>155.62913907284766</v>
      </c>
      <c r="E56" s="98">
        <v>19</v>
      </c>
      <c r="F56" s="99">
        <v>20</v>
      </c>
      <c r="G56" s="109">
        <f t="shared" si="12"/>
        <v>105.26315789473684</v>
      </c>
      <c r="H56" s="99">
        <v>604</v>
      </c>
      <c r="I56" s="99">
        <v>20</v>
      </c>
      <c r="J56" s="100">
        <f>C56+F56-I56</f>
        <v>940</v>
      </c>
      <c r="K56" s="109">
        <f t="shared" si="13"/>
        <v>155.62913907284766</v>
      </c>
    </row>
    <row r="57" spans="1:12" s="10" customFormat="1" ht="136.5" customHeight="1">
      <c r="A57" s="97" t="s">
        <v>56</v>
      </c>
      <c r="B57" s="98">
        <v>9704</v>
      </c>
      <c r="C57" s="98">
        <v>17232</v>
      </c>
      <c r="D57" s="109">
        <f t="shared" si="11"/>
        <v>177.57625721352019</v>
      </c>
      <c r="E57" s="98">
        <v>7581</v>
      </c>
      <c r="F57" s="99">
        <v>13535</v>
      </c>
      <c r="G57" s="109">
        <f t="shared" si="12"/>
        <v>178.53845139163698</v>
      </c>
      <c r="H57" s="99">
        <v>17268</v>
      </c>
      <c r="I57" s="99">
        <v>10</v>
      </c>
      <c r="J57" s="100">
        <f>C57+F57-I57</f>
        <v>30757</v>
      </c>
      <c r="K57" s="109">
        <f t="shared" si="13"/>
        <v>178.11558952976605</v>
      </c>
      <c r="L57" s="46"/>
    </row>
    <row r="58" spans="1:12" s="10" customFormat="1" ht="28.5" customHeight="1">
      <c r="A58" s="97" t="s">
        <v>92</v>
      </c>
      <c r="B58" s="98">
        <v>0</v>
      </c>
      <c r="C58" s="98">
        <v>0</v>
      </c>
      <c r="D58" s="109" t="str">
        <f t="shared" si="11"/>
        <v xml:space="preserve">0 </v>
      </c>
      <c r="E58" s="98">
        <v>0</v>
      </c>
      <c r="F58" s="99">
        <v>0</v>
      </c>
      <c r="G58" s="109" t="str">
        <f t="shared" si="12"/>
        <v xml:space="preserve">0 </v>
      </c>
      <c r="H58" s="99">
        <f>B58+E58</f>
        <v>0</v>
      </c>
      <c r="I58" s="99"/>
      <c r="J58" s="100">
        <f>C58+F58</f>
        <v>0</v>
      </c>
      <c r="K58" s="109" t="str">
        <f t="shared" si="13"/>
        <v xml:space="preserve">0 </v>
      </c>
      <c r="L58" s="46"/>
    </row>
    <row r="59" spans="1:12" s="8" customFormat="1" ht="36.75" customHeight="1">
      <c r="A59" s="97" t="s">
        <v>6</v>
      </c>
      <c r="B59" s="98">
        <v>359</v>
      </c>
      <c r="C59" s="98">
        <v>682</v>
      </c>
      <c r="D59" s="109">
        <f t="shared" si="11"/>
        <v>189.97214484679665</v>
      </c>
      <c r="E59" s="98">
        <v>0</v>
      </c>
      <c r="F59" s="99">
        <v>0</v>
      </c>
      <c r="G59" s="109" t="str">
        <f t="shared" si="12"/>
        <v xml:space="preserve">0 </v>
      </c>
      <c r="H59" s="99">
        <f>B59+E59</f>
        <v>359</v>
      </c>
      <c r="I59" s="99"/>
      <c r="J59" s="100">
        <f>C59+F59</f>
        <v>682</v>
      </c>
      <c r="K59" s="109">
        <f t="shared" si="13"/>
        <v>189.97214484679665</v>
      </c>
      <c r="L59" s="46"/>
    </row>
    <row r="60" spans="1:12" s="8" customFormat="1" ht="31.5" customHeight="1">
      <c r="A60" s="97" t="s">
        <v>75</v>
      </c>
      <c r="B60" s="98">
        <v>0</v>
      </c>
      <c r="C60" s="98">
        <v>0</v>
      </c>
      <c r="D60" s="109" t="str">
        <f t="shared" si="11"/>
        <v xml:space="preserve">0 </v>
      </c>
      <c r="E60" s="98">
        <v>0</v>
      </c>
      <c r="F60" s="99">
        <v>0</v>
      </c>
      <c r="G60" s="109" t="str">
        <f t="shared" si="12"/>
        <v xml:space="preserve">0 </v>
      </c>
      <c r="H60" s="99">
        <v>0</v>
      </c>
      <c r="I60" s="99"/>
      <c r="J60" s="100">
        <f>C60+F60</f>
        <v>0</v>
      </c>
      <c r="K60" s="109" t="str">
        <f t="shared" si="13"/>
        <v xml:space="preserve">0 </v>
      </c>
      <c r="L60" s="46"/>
    </row>
    <row r="61" spans="1:12" s="8" customFormat="1" ht="33.75" customHeight="1">
      <c r="A61" s="97" t="s">
        <v>57</v>
      </c>
      <c r="B61" s="98">
        <v>1401</v>
      </c>
      <c r="C61" s="98">
        <v>2806</v>
      </c>
      <c r="D61" s="109">
        <f t="shared" si="11"/>
        <v>200.28551034975018</v>
      </c>
      <c r="E61" s="98">
        <v>404</v>
      </c>
      <c r="F61" s="99">
        <v>478</v>
      </c>
      <c r="G61" s="109">
        <f t="shared" si="12"/>
        <v>118.31683168316832</v>
      </c>
      <c r="H61" s="99">
        <f>B61+E61</f>
        <v>1805</v>
      </c>
      <c r="I61" s="99">
        <v>100</v>
      </c>
      <c r="J61" s="100">
        <f>C61+F61-I61</f>
        <v>3184</v>
      </c>
      <c r="K61" s="109">
        <f t="shared" si="13"/>
        <v>176.39889196675901</v>
      </c>
      <c r="L61" s="46"/>
    </row>
    <row r="62" spans="1:12" s="8" customFormat="1" ht="31.5" customHeight="1">
      <c r="A62" s="127" t="s">
        <v>47</v>
      </c>
      <c r="B62" s="128">
        <f>B63</f>
        <v>286</v>
      </c>
      <c r="C62" s="128">
        <f>C63</f>
        <v>0</v>
      </c>
      <c r="D62" s="109">
        <f t="shared" si="11"/>
        <v>0</v>
      </c>
      <c r="E62" s="128">
        <f>E63</f>
        <v>171</v>
      </c>
      <c r="F62" s="128">
        <f>F63</f>
        <v>347</v>
      </c>
      <c r="G62" s="109">
        <f t="shared" si="12"/>
        <v>202.92397660818713</v>
      </c>
      <c r="H62" s="128">
        <f>H63</f>
        <v>171</v>
      </c>
      <c r="I62" s="128">
        <f>I63</f>
        <v>0</v>
      </c>
      <c r="J62" s="128">
        <f>J63</f>
        <v>347</v>
      </c>
      <c r="K62" s="109">
        <f t="shared" si="13"/>
        <v>202.92397660818713</v>
      </c>
      <c r="L62" s="46"/>
    </row>
    <row r="63" spans="1:12" s="8" customFormat="1" ht="35.25" customHeight="1">
      <c r="A63" s="97" t="s">
        <v>26</v>
      </c>
      <c r="B63" s="98">
        <v>286</v>
      </c>
      <c r="C63" s="98">
        <v>0</v>
      </c>
      <c r="D63" s="109">
        <f t="shared" si="11"/>
        <v>0</v>
      </c>
      <c r="E63" s="98">
        <v>171</v>
      </c>
      <c r="F63" s="99">
        <v>347</v>
      </c>
      <c r="G63" s="109">
        <f t="shared" si="12"/>
        <v>202.92397660818713</v>
      </c>
      <c r="H63" s="99">
        <v>171</v>
      </c>
      <c r="I63" s="99"/>
      <c r="J63" s="100">
        <f>C63+F63</f>
        <v>347</v>
      </c>
      <c r="K63" s="109">
        <f t="shared" si="13"/>
        <v>202.92397660818713</v>
      </c>
      <c r="L63" s="46"/>
    </row>
    <row r="64" spans="1:12" s="8" customFormat="1" ht="40.5" hidden="1" customHeight="1">
      <c r="A64" s="97" t="s">
        <v>41</v>
      </c>
      <c r="B64" s="98"/>
      <c r="C64" s="98"/>
      <c r="D64" s="109" t="str">
        <f t="shared" si="11"/>
        <v xml:space="preserve">0 </v>
      </c>
      <c r="E64" s="98"/>
      <c r="F64" s="99"/>
      <c r="G64" s="109" t="str">
        <f t="shared" si="12"/>
        <v xml:space="preserve">0 </v>
      </c>
      <c r="H64" s="99">
        <f>B64+E64</f>
        <v>0</v>
      </c>
      <c r="I64" s="99"/>
      <c r="J64" s="99">
        <f>C64+F64</f>
        <v>0</v>
      </c>
      <c r="K64" s="109" t="str">
        <f t="shared" si="13"/>
        <v xml:space="preserve">0 </v>
      </c>
      <c r="L64" s="46"/>
    </row>
    <row r="65" spans="1:29" s="8" customFormat="1" ht="56.25" customHeight="1">
      <c r="A65" s="127" t="s">
        <v>107</v>
      </c>
      <c r="B65" s="128">
        <f>B66+B67+B69+B70+B68</f>
        <v>1602</v>
      </c>
      <c r="C65" s="128">
        <f>C66+C67+C69+C70</f>
        <v>2588</v>
      </c>
      <c r="D65" s="109">
        <f t="shared" si="11"/>
        <v>161.54806491885142</v>
      </c>
      <c r="E65" s="128">
        <f>E66+E67+E70+E69</f>
        <v>837</v>
      </c>
      <c r="F65" s="128">
        <f>F66+F70+F67+F69</f>
        <v>2172</v>
      </c>
      <c r="G65" s="109">
        <f t="shared" si="12"/>
        <v>259.49820788530468</v>
      </c>
      <c r="H65" s="128">
        <f>H66+H67+H70+H69+H68</f>
        <v>2439</v>
      </c>
      <c r="I65" s="128">
        <f>I66+I67+I70</f>
        <v>0</v>
      </c>
      <c r="J65" s="128">
        <f>J66+J67+J70+J69+H610</f>
        <v>4760</v>
      </c>
      <c r="K65" s="109">
        <f t="shared" si="13"/>
        <v>195.1619516195162</v>
      </c>
      <c r="L65" s="46"/>
    </row>
    <row r="66" spans="1:29" s="8" customFormat="1" ht="19.5" customHeight="1">
      <c r="A66" s="97" t="s">
        <v>111</v>
      </c>
      <c r="B66" s="98">
        <v>241</v>
      </c>
      <c r="C66" s="98">
        <v>609</v>
      </c>
      <c r="D66" s="109">
        <f t="shared" si="11"/>
        <v>252.69709543568464</v>
      </c>
      <c r="E66" s="98">
        <v>0</v>
      </c>
      <c r="F66" s="99">
        <v>0</v>
      </c>
      <c r="G66" s="109" t="str">
        <f t="shared" si="12"/>
        <v xml:space="preserve">0 </v>
      </c>
      <c r="H66" s="99">
        <f>B66+E66</f>
        <v>241</v>
      </c>
      <c r="I66" s="99"/>
      <c r="J66" s="99">
        <f>C66+F66</f>
        <v>609</v>
      </c>
      <c r="K66" s="109">
        <f t="shared" si="13"/>
        <v>252.69709543568464</v>
      </c>
      <c r="L66" s="46"/>
    </row>
    <row r="67" spans="1:29" s="8" customFormat="1" ht="91.5" hidden="1" customHeight="1">
      <c r="A67" s="97" t="s">
        <v>69</v>
      </c>
      <c r="B67" s="98"/>
      <c r="C67" s="98"/>
      <c r="D67" s="109" t="str">
        <f t="shared" si="11"/>
        <v xml:space="preserve">0 </v>
      </c>
      <c r="E67" s="98">
        <v>0</v>
      </c>
      <c r="F67" s="99">
        <v>0</v>
      </c>
      <c r="G67" s="109" t="str">
        <f t="shared" si="12"/>
        <v xml:space="preserve">0 </v>
      </c>
      <c r="H67" s="99">
        <f>B67+E67</f>
        <v>0</v>
      </c>
      <c r="I67" s="99"/>
      <c r="J67" s="99">
        <f>C67+F67</f>
        <v>0</v>
      </c>
      <c r="K67" s="109" t="str">
        <f t="shared" si="13"/>
        <v xml:space="preserve">0 </v>
      </c>
      <c r="L67" s="46"/>
    </row>
    <row r="68" spans="1:29" s="8" customFormat="1" ht="91.5" customHeight="1">
      <c r="A68" s="97" t="s">
        <v>125</v>
      </c>
      <c r="B68" s="98">
        <v>0</v>
      </c>
      <c r="C68" s="98">
        <v>0</v>
      </c>
      <c r="D68" s="109"/>
      <c r="E68" s="98">
        <v>0</v>
      </c>
      <c r="F68" s="99">
        <v>0</v>
      </c>
      <c r="G68" s="109" t="str">
        <f t="shared" si="12"/>
        <v xml:space="preserve">0 </v>
      </c>
      <c r="H68" s="99">
        <f>B68+E68</f>
        <v>0</v>
      </c>
      <c r="I68" s="99"/>
      <c r="J68" s="99">
        <f>C68+F68</f>
        <v>0</v>
      </c>
      <c r="K68" s="109"/>
      <c r="L68" s="46"/>
    </row>
    <row r="69" spans="1:29" s="8" customFormat="1" ht="46.5" customHeight="1">
      <c r="A69" s="97" t="s">
        <v>104</v>
      </c>
      <c r="B69" s="98">
        <v>1190</v>
      </c>
      <c r="C69" s="98">
        <v>1906</v>
      </c>
      <c r="D69" s="109">
        <f t="shared" si="11"/>
        <v>160.16806722689077</v>
      </c>
      <c r="E69" s="98">
        <v>827</v>
      </c>
      <c r="F69" s="99">
        <v>1933</v>
      </c>
      <c r="G69" s="109">
        <f t="shared" si="12"/>
        <v>233.73639661426844</v>
      </c>
      <c r="H69" s="99">
        <f>B69+E69</f>
        <v>2017</v>
      </c>
      <c r="I69" s="99"/>
      <c r="J69" s="100">
        <f>C69+F69-I69</f>
        <v>3839</v>
      </c>
      <c r="K69" s="109">
        <f t="shared" si="13"/>
        <v>190.33217649975211</v>
      </c>
      <c r="L69" s="46"/>
    </row>
    <row r="70" spans="1:29" s="8" customFormat="1" ht="58.5" customHeight="1">
      <c r="A70" s="97" t="s">
        <v>91</v>
      </c>
      <c r="B70" s="98">
        <v>171</v>
      </c>
      <c r="C70" s="98">
        <v>73</v>
      </c>
      <c r="D70" s="109">
        <f t="shared" si="11"/>
        <v>42.690058479532162</v>
      </c>
      <c r="E70" s="98">
        <v>10</v>
      </c>
      <c r="F70" s="99">
        <v>239</v>
      </c>
      <c r="G70" s="109">
        <f t="shared" si="12"/>
        <v>2390</v>
      </c>
      <c r="H70" s="99">
        <f>B70+E70</f>
        <v>181</v>
      </c>
      <c r="I70" s="99"/>
      <c r="J70" s="100">
        <f>C70+F70</f>
        <v>312</v>
      </c>
      <c r="K70" s="109">
        <f t="shared" si="13"/>
        <v>172.37569060773481</v>
      </c>
      <c r="L70" s="46"/>
    </row>
    <row r="71" spans="1:29" s="8" customFormat="1" ht="35.25" customHeight="1">
      <c r="A71" s="127" t="s">
        <v>48</v>
      </c>
      <c r="B71" s="128">
        <f>B72+B74+B76+B77+B78+B73+B75</f>
        <v>13531</v>
      </c>
      <c r="C71" s="128">
        <f>C72+C74+C76+C77+C78+C73+C75</f>
        <v>124446</v>
      </c>
      <c r="D71" s="109">
        <f t="shared" si="11"/>
        <v>919.71029487842736</v>
      </c>
      <c r="E71" s="128">
        <f>E72+E74+E76+E77+E78+E73+E75</f>
        <v>4854</v>
      </c>
      <c r="F71" s="128">
        <f>F72+F74+F76+F77+F78+F73+F75</f>
        <v>10918</v>
      </c>
      <c r="G71" s="109">
        <f t="shared" si="12"/>
        <v>224.92789451998351</v>
      </c>
      <c r="H71" s="128">
        <f>H72+H74+H76+H77+H78+H73+H75</f>
        <v>17126</v>
      </c>
      <c r="I71" s="128">
        <f>I72+I74+I76+I77+I78+I73+I75</f>
        <v>6797</v>
      </c>
      <c r="J71" s="128">
        <f>J72+J74+J76+J77+J78+J73+J75</f>
        <v>128567</v>
      </c>
      <c r="K71" s="109">
        <f t="shared" si="13"/>
        <v>750.7123671610417</v>
      </c>
      <c r="L71" s="46"/>
    </row>
    <row r="72" spans="1:29" s="8" customFormat="1" ht="34.5" customHeight="1">
      <c r="A72" s="97" t="s">
        <v>76</v>
      </c>
      <c r="B72" s="98">
        <v>102</v>
      </c>
      <c r="C72" s="98">
        <v>165</v>
      </c>
      <c r="D72" s="109">
        <f t="shared" si="11"/>
        <v>161.76470588235296</v>
      </c>
      <c r="E72" s="98">
        <v>0</v>
      </c>
      <c r="F72" s="99">
        <v>0</v>
      </c>
      <c r="G72" s="109" t="str">
        <f t="shared" si="12"/>
        <v xml:space="preserve">0 </v>
      </c>
      <c r="H72" s="99">
        <f>B72+E72</f>
        <v>102</v>
      </c>
      <c r="I72" s="99"/>
      <c r="J72" s="99">
        <f>C72+F72</f>
        <v>165</v>
      </c>
      <c r="K72" s="109">
        <f t="shared" si="13"/>
        <v>161.76470588235296</v>
      </c>
      <c r="L72" s="46"/>
    </row>
    <row r="73" spans="1:29" s="8" customFormat="1" ht="36.75" customHeight="1">
      <c r="A73" s="97" t="s">
        <v>28</v>
      </c>
      <c r="B73" s="98">
        <v>1521</v>
      </c>
      <c r="C73" s="98">
        <v>2863</v>
      </c>
      <c r="D73" s="109">
        <f t="shared" si="11"/>
        <v>188.23142669296516</v>
      </c>
      <c r="E73" s="98">
        <v>0</v>
      </c>
      <c r="F73" s="99">
        <v>0</v>
      </c>
      <c r="G73" s="109" t="str">
        <f t="shared" si="12"/>
        <v xml:space="preserve">0 </v>
      </c>
      <c r="H73" s="99">
        <f>B73+E73</f>
        <v>1521</v>
      </c>
      <c r="I73" s="99"/>
      <c r="J73" s="99">
        <f>C73+F73</f>
        <v>2863</v>
      </c>
      <c r="K73" s="109">
        <f t="shared" si="13"/>
        <v>188.23142669296516</v>
      </c>
      <c r="L73" s="46"/>
    </row>
    <row r="74" spans="1:29" s="8" customFormat="1" ht="0.75" hidden="1" customHeight="1">
      <c r="A74" s="97" t="s">
        <v>70</v>
      </c>
      <c r="B74" s="98">
        <v>0</v>
      </c>
      <c r="C74" s="98">
        <v>0</v>
      </c>
      <c r="D74" s="109" t="str">
        <f t="shared" si="11"/>
        <v xml:space="preserve">0 </v>
      </c>
      <c r="E74" s="98">
        <v>0</v>
      </c>
      <c r="F74" s="99">
        <v>0</v>
      </c>
      <c r="G74" s="109" t="str">
        <f t="shared" si="12"/>
        <v xml:space="preserve">0 </v>
      </c>
      <c r="H74" s="99">
        <f>B74+E74</f>
        <v>0</v>
      </c>
      <c r="I74" s="99"/>
      <c r="J74" s="99">
        <f>C74+F74</f>
        <v>0</v>
      </c>
      <c r="K74" s="109" t="str">
        <f t="shared" si="13"/>
        <v xml:space="preserve">0 </v>
      </c>
      <c r="L74" s="46"/>
    </row>
    <row r="75" spans="1:29" s="8" customFormat="1" ht="19.5" hidden="1" customHeight="1">
      <c r="A75" s="97" t="s">
        <v>83</v>
      </c>
      <c r="B75" s="98">
        <v>0</v>
      </c>
      <c r="C75" s="98">
        <v>0</v>
      </c>
      <c r="D75" s="109" t="str">
        <f t="shared" si="11"/>
        <v xml:space="preserve">0 </v>
      </c>
      <c r="E75" s="98">
        <v>0</v>
      </c>
      <c r="F75" s="99">
        <v>0</v>
      </c>
      <c r="G75" s="109" t="str">
        <f t="shared" si="12"/>
        <v xml:space="preserve">0 </v>
      </c>
      <c r="H75" s="99">
        <f>B75+E75</f>
        <v>0</v>
      </c>
      <c r="I75" s="99"/>
      <c r="J75" s="99">
        <f>C75+F75</f>
        <v>0</v>
      </c>
      <c r="K75" s="109" t="str">
        <f t="shared" si="13"/>
        <v xml:space="preserve">0 </v>
      </c>
      <c r="L75" s="46"/>
    </row>
    <row r="76" spans="1:29" s="8" customFormat="1" ht="26.25" customHeight="1">
      <c r="A76" s="97" t="s">
        <v>27</v>
      </c>
      <c r="B76" s="98">
        <v>1702</v>
      </c>
      <c r="C76" s="98">
        <v>4382</v>
      </c>
      <c r="D76" s="109">
        <f t="shared" si="11"/>
        <v>257.46180963572266</v>
      </c>
      <c r="E76" s="98">
        <v>0</v>
      </c>
      <c r="F76" s="99">
        <v>0</v>
      </c>
      <c r="G76" s="109" t="str">
        <f t="shared" si="12"/>
        <v xml:space="preserve">0 </v>
      </c>
      <c r="H76" s="99">
        <f>B76+E76</f>
        <v>1702</v>
      </c>
      <c r="I76" s="99"/>
      <c r="J76" s="99">
        <f>C76+F76</f>
        <v>4382</v>
      </c>
      <c r="K76" s="109">
        <f t="shared" si="13"/>
        <v>257.46180963572266</v>
      </c>
      <c r="L76" s="46"/>
    </row>
    <row r="77" spans="1:29" s="8" customFormat="1" ht="24.75" customHeight="1">
      <c r="A77" s="97" t="s">
        <v>45</v>
      </c>
      <c r="B77" s="98">
        <v>1259</v>
      </c>
      <c r="C77" s="98">
        <v>95725</v>
      </c>
      <c r="D77" s="109">
        <f t="shared" si="11"/>
        <v>7603.2565528196983</v>
      </c>
      <c r="E77" s="98">
        <v>2397</v>
      </c>
      <c r="F77" s="99">
        <v>5292</v>
      </c>
      <c r="G77" s="109">
        <f t="shared" si="12"/>
        <v>220.77596996245305</v>
      </c>
      <c r="H77" s="99">
        <v>2397</v>
      </c>
      <c r="I77" s="99">
        <v>6797</v>
      </c>
      <c r="J77" s="99">
        <f>C77+F77-I77</f>
        <v>94220</v>
      </c>
      <c r="K77" s="109">
        <f t="shared" si="13"/>
        <v>3930.7467667918231</v>
      </c>
      <c r="L77" s="46"/>
    </row>
    <row r="78" spans="1:29" s="8" customFormat="1" ht="38.25" customHeight="1">
      <c r="A78" s="97" t="s">
        <v>34</v>
      </c>
      <c r="B78" s="98">
        <v>8947</v>
      </c>
      <c r="C78" s="98">
        <v>21311</v>
      </c>
      <c r="D78" s="109">
        <f t="shared" si="11"/>
        <v>238.19157259416562</v>
      </c>
      <c r="E78" s="98">
        <v>2457</v>
      </c>
      <c r="F78" s="99">
        <v>5626</v>
      </c>
      <c r="G78" s="109">
        <f t="shared" si="12"/>
        <v>228.97842897842901</v>
      </c>
      <c r="H78" s="99">
        <v>11404</v>
      </c>
      <c r="I78" s="99"/>
      <c r="J78" s="99">
        <f>C78+F78</f>
        <v>26937</v>
      </c>
      <c r="K78" s="109">
        <f t="shared" si="13"/>
        <v>236.20659417748158</v>
      </c>
      <c r="L78" s="46"/>
    </row>
    <row r="79" spans="1:29" s="8" customFormat="1" ht="36.75" customHeight="1">
      <c r="A79" s="127" t="s">
        <v>105</v>
      </c>
      <c r="B79" s="128">
        <f>B80+B81+B83+B84+B82</f>
        <v>3102</v>
      </c>
      <c r="C79" s="128">
        <f>C80+C81+C83+C84+C82</f>
        <v>40280</v>
      </c>
      <c r="D79" s="109">
        <f t="shared" si="11"/>
        <v>1298.5170857511284</v>
      </c>
      <c r="E79" s="128">
        <f>E80+E81+E83+E84+E82</f>
        <v>2536</v>
      </c>
      <c r="F79" s="128">
        <f>F80+F81+F83+F84</f>
        <v>31613</v>
      </c>
      <c r="G79" s="109">
        <f t="shared" si="12"/>
        <v>1246.5694006309147</v>
      </c>
      <c r="H79" s="128">
        <f>H80+H81+H83+H84+H82</f>
        <v>4414</v>
      </c>
      <c r="I79" s="128">
        <f>I80+I81+I83+I84+I82</f>
        <v>29708</v>
      </c>
      <c r="J79" s="128">
        <f>J80+J81+J83+J84+J82</f>
        <v>42185</v>
      </c>
      <c r="K79" s="109">
        <f t="shared" si="13"/>
        <v>955.70910738559132</v>
      </c>
      <c r="L79" s="46"/>
    </row>
    <row r="80" spans="1:29" s="8" customFormat="1" ht="30" customHeight="1">
      <c r="A80" s="97" t="s">
        <v>80</v>
      </c>
      <c r="B80" s="98">
        <v>55</v>
      </c>
      <c r="C80" s="98">
        <v>115</v>
      </c>
      <c r="D80" s="109">
        <f t="shared" si="11"/>
        <v>209.09090909090909</v>
      </c>
      <c r="E80" s="98">
        <v>0</v>
      </c>
      <c r="F80" s="99">
        <v>0</v>
      </c>
      <c r="G80" s="109" t="str">
        <f t="shared" si="12"/>
        <v xml:space="preserve">0 </v>
      </c>
      <c r="H80" s="99">
        <f>B80+E80</f>
        <v>55</v>
      </c>
      <c r="I80" s="99"/>
      <c r="J80" s="100">
        <f>C80+F80</f>
        <v>115</v>
      </c>
      <c r="K80" s="109">
        <f t="shared" si="13"/>
        <v>209.09090909090909</v>
      </c>
      <c r="L80" s="46"/>
      <c r="N80" s="101"/>
      <c r="U80" s="101"/>
      <c r="V80" s="101"/>
      <c r="W80" s="102"/>
      <c r="X80" s="101"/>
      <c r="Y80" s="101"/>
      <c r="Z80" s="102"/>
      <c r="AA80" s="101"/>
      <c r="AB80" s="101"/>
      <c r="AC80" s="101"/>
    </row>
    <row r="81" spans="1:12" s="8" customFormat="1" ht="29.25" hidden="1" customHeight="1">
      <c r="A81" s="97" t="s">
        <v>30</v>
      </c>
      <c r="B81" s="98"/>
      <c r="C81" s="98"/>
      <c r="D81" s="109" t="str">
        <f t="shared" si="11"/>
        <v xml:space="preserve">0 </v>
      </c>
      <c r="E81" s="98">
        <v>0</v>
      </c>
      <c r="F81" s="99">
        <v>0</v>
      </c>
      <c r="G81" s="109" t="str">
        <f t="shared" si="12"/>
        <v xml:space="preserve">0 </v>
      </c>
      <c r="H81" s="99">
        <f>B81+E81</f>
        <v>0</v>
      </c>
      <c r="I81" s="99"/>
      <c r="J81" s="100">
        <f>C81+F81</f>
        <v>0</v>
      </c>
      <c r="K81" s="109" t="str">
        <f t="shared" si="13"/>
        <v xml:space="preserve">0 </v>
      </c>
      <c r="L81" s="46"/>
    </row>
    <row r="82" spans="1:12" s="8" customFormat="1" ht="29.25" customHeight="1">
      <c r="A82" s="97" t="s">
        <v>30</v>
      </c>
      <c r="B82" s="98">
        <v>0</v>
      </c>
      <c r="C82" s="98">
        <v>75</v>
      </c>
      <c r="D82" s="109" t="str">
        <f t="shared" si="11"/>
        <v xml:space="preserve">0 </v>
      </c>
      <c r="E82" s="98">
        <v>0</v>
      </c>
      <c r="F82" s="99">
        <v>0</v>
      </c>
      <c r="G82" s="109" t="str">
        <f t="shared" si="12"/>
        <v xml:space="preserve">0 </v>
      </c>
      <c r="H82" s="99">
        <f>B82+E82</f>
        <v>0</v>
      </c>
      <c r="I82" s="99"/>
      <c r="J82" s="100">
        <f>C82+F82</f>
        <v>75</v>
      </c>
      <c r="K82" s="109" t="str">
        <f t="shared" si="13"/>
        <v xml:space="preserve">0 </v>
      </c>
      <c r="L82" s="46"/>
    </row>
    <row r="83" spans="1:12" s="8" customFormat="1" ht="27" customHeight="1">
      <c r="A83" s="97" t="s">
        <v>71</v>
      </c>
      <c r="B83" s="98">
        <v>3047</v>
      </c>
      <c r="C83" s="98">
        <v>40090</v>
      </c>
      <c r="D83" s="109">
        <f t="shared" si="11"/>
        <v>1315.7203807023302</v>
      </c>
      <c r="E83" s="98">
        <v>2536</v>
      </c>
      <c r="F83" s="99">
        <v>31613</v>
      </c>
      <c r="G83" s="109">
        <f t="shared" si="12"/>
        <v>1246.5694006309147</v>
      </c>
      <c r="H83" s="99">
        <v>4359</v>
      </c>
      <c r="I83" s="99">
        <v>29708</v>
      </c>
      <c r="J83" s="100">
        <f>C83+F83-I83</f>
        <v>41995</v>
      </c>
      <c r="K83" s="109">
        <f t="shared" si="13"/>
        <v>963.4090387703601</v>
      </c>
      <c r="L83" s="46"/>
    </row>
    <row r="84" spans="1:12" s="8" customFormat="1" ht="30" hidden="1" customHeight="1">
      <c r="A84" s="97" t="s">
        <v>72</v>
      </c>
      <c r="B84" s="98">
        <v>0</v>
      </c>
      <c r="C84" s="98">
        <v>0</v>
      </c>
      <c r="D84" s="109" t="str">
        <f t="shared" si="11"/>
        <v xml:space="preserve">0 </v>
      </c>
      <c r="E84" s="98">
        <v>0</v>
      </c>
      <c r="F84" s="99">
        <v>0</v>
      </c>
      <c r="G84" s="109" t="str">
        <f t="shared" si="12"/>
        <v xml:space="preserve">0 </v>
      </c>
      <c r="H84" s="99">
        <f>B84+E84</f>
        <v>0</v>
      </c>
      <c r="I84" s="99"/>
      <c r="J84" s="99">
        <f>C84+F84</f>
        <v>0</v>
      </c>
      <c r="K84" s="109" t="str">
        <f t="shared" si="13"/>
        <v xml:space="preserve">0 </v>
      </c>
      <c r="L84" s="46"/>
    </row>
    <row r="85" spans="1:12" s="8" customFormat="1" ht="36" hidden="1" customHeight="1">
      <c r="A85" s="127" t="s">
        <v>106</v>
      </c>
      <c r="B85" s="128">
        <f>B87+B86</f>
        <v>0</v>
      </c>
      <c r="C85" s="128">
        <f>C87</f>
        <v>0</v>
      </c>
      <c r="D85" s="109" t="str">
        <f t="shared" si="11"/>
        <v xml:space="preserve">0 </v>
      </c>
      <c r="E85" s="128">
        <f>E87</f>
        <v>0</v>
      </c>
      <c r="F85" s="128">
        <f>F87</f>
        <v>0</v>
      </c>
      <c r="G85" s="109" t="str">
        <f t="shared" si="12"/>
        <v xml:space="preserve">0 </v>
      </c>
      <c r="H85" s="128">
        <f>H87+H86</f>
        <v>0</v>
      </c>
      <c r="I85" s="128">
        <f>I87</f>
        <v>0</v>
      </c>
      <c r="J85" s="128">
        <f>J87</f>
        <v>0</v>
      </c>
      <c r="K85" s="109" t="str">
        <f t="shared" si="13"/>
        <v xml:space="preserve">0 </v>
      </c>
      <c r="L85" s="46"/>
    </row>
    <row r="86" spans="1:12" s="8" customFormat="1" ht="54" hidden="1" customHeight="1">
      <c r="A86" s="97" t="s">
        <v>93</v>
      </c>
      <c r="B86" s="129"/>
      <c r="C86" s="128">
        <v>0</v>
      </c>
      <c r="D86" s="109">
        <v>0</v>
      </c>
      <c r="E86" s="128">
        <v>0</v>
      </c>
      <c r="F86" s="128">
        <v>0</v>
      </c>
      <c r="G86" s="109">
        <v>0</v>
      </c>
      <c r="H86" s="128"/>
      <c r="I86" s="128"/>
      <c r="J86" s="128">
        <v>0</v>
      </c>
      <c r="K86" s="109"/>
      <c r="L86" s="46"/>
    </row>
    <row r="87" spans="1:12" s="8" customFormat="1" ht="33" hidden="1" customHeight="1">
      <c r="A87" s="97" t="s">
        <v>112</v>
      </c>
      <c r="B87" s="98"/>
      <c r="C87" s="98">
        <v>0</v>
      </c>
      <c r="D87" s="109" t="str">
        <f t="shared" ref="D87:D134" si="14">IF(B87=0,  "0 ", C87/B87*100)</f>
        <v xml:space="preserve">0 </v>
      </c>
      <c r="E87" s="98">
        <v>0</v>
      </c>
      <c r="F87" s="99">
        <v>0</v>
      </c>
      <c r="G87" s="109" t="str">
        <f t="shared" ref="G87:G127" si="15">IF(E87=0,  "0 ", F87/E87*100)</f>
        <v xml:space="preserve">0 </v>
      </c>
      <c r="H87" s="99">
        <f>B87+E87</f>
        <v>0</v>
      </c>
      <c r="I87" s="99"/>
      <c r="J87" s="100">
        <f>C87+F87</f>
        <v>0</v>
      </c>
      <c r="K87" s="109" t="str">
        <f t="shared" ref="K87:K122" si="16">IF(H87=0,  "0 ", J87/H87*100)</f>
        <v xml:space="preserve">0 </v>
      </c>
      <c r="L87" s="46"/>
    </row>
    <row r="88" spans="1:12" s="8" customFormat="1" ht="33" customHeight="1">
      <c r="A88" s="132" t="s">
        <v>106</v>
      </c>
      <c r="B88" s="130">
        <f>B89</f>
        <v>0</v>
      </c>
      <c r="C88" s="130">
        <f>C89</f>
        <v>0</v>
      </c>
      <c r="D88" s="109" t="str">
        <f t="shared" si="14"/>
        <v xml:space="preserve">0 </v>
      </c>
      <c r="E88" s="130"/>
      <c r="F88" s="135"/>
      <c r="G88" s="109" t="str">
        <f t="shared" si="15"/>
        <v xml:space="preserve">0 </v>
      </c>
      <c r="H88" s="135">
        <v>0</v>
      </c>
      <c r="I88" s="135"/>
      <c r="J88" s="120"/>
      <c r="K88" s="109" t="str">
        <f t="shared" si="16"/>
        <v xml:space="preserve">0 </v>
      </c>
      <c r="L88" s="46"/>
    </row>
    <row r="89" spans="1:12" s="8" customFormat="1" ht="33" customHeight="1">
      <c r="A89" s="97" t="s">
        <v>112</v>
      </c>
      <c r="B89" s="98">
        <v>0</v>
      </c>
      <c r="C89" s="98">
        <v>0</v>
      </c>
      <c r="D89" s="109"/>
      <c r="E89" s="98">
        <v>0</v>
      </c>
      <c r="F89" s="99">
        <v>0</v>
      </c>
      <c r="G89" s="109"/>
      <c r="H89" s="99">
        <v>0</v>
      </c>
      <c r="I89" s="99"/>
      <c r="J89" s="100"/>
      <c r="K89" s="109"/>
      <c r="L89" s="46"/>
    </row>
    <row r="90" spans="1:12" s="8" customFormat="1" ht="24.75" customHeight="1">
      <c r="A90" s="127" t="s">
        <v>49</v>
      </c>
      <c r="B90" s="130">
        <f>B91+B92+B95+B97+B98+B94</f>
        <v>81672</v>
      </c>
      <c r="C90" s="130">
        <f>C91+C92+C95+C97+C98+C94</f>
        <v>264663</v>
      </c>
      <c r="D90" s="109">
        <f t="shared" si="14"/>
        <v>324.0559800176315</v>
      </c>
      <c r="E90" s="128">
        <f>E91+E92+E95+E97+E98</f>
        <v>17</v>
      </c>
      <c r="F90" s="128">
        <f>F91+F92+F95+F97+F98</f>
        <v>20</v>
      </c>
      <c r="G90" s="109">
        <f t="shared" si="15"/>
        <v>117.64705882352942</v>
      </c>
      <c r="H90" s="128">
        <f>H91+H92+H95+H97+H98+H94</f>
        <v>81689</v>
      </c>
      <c r="I90" s="128">
        <f>I91+I92+I95+I97+I98+I94</f>
        <v>0</v>
      </c>
      <c r="J90" s="128">
        <f>J91+J92+J95+J97+J98+J94</f>
        <v>264683</v>
      </c>
      <c r="K90" s="109">
        <f t="shared" si="16"/>
        <v>324.01302500948719</v>
      </c>
      <c r="L90" s="46"/>
    </row>
    <row r="91" spans="1:12" s="8" customFormat="1" ht="24.75" customHeight="1">
      <c r="A91" s="97" t="s">
        <v>9</v>
      </c>
      <c r="B91" s="98">
        <v>22120</v>
      </c>
      <c r="C91" s="98">
        <v>75059</v>
      </c>
      <c r="D91" s="109">
        <f t="shared" si="14"/>
        <v>339.32640144665459</v>
      </c>
      <c r="E91" s="98">
        <v>0</v>
      </c>
      <c r="F91" s="99">
        <v>0</v>
      </c>
      <c r="G91" s="109" t="str">
        <f t="shared" si="15"/>
        <v xml:space="preserve">0 </v>
      </c>
      <c r="H91" s="99">
        <v>22120</v>
      </c>
      <c r="I91" s="99"/>
      <c r="J91" s="100">
        <f>C91+F91</f>
        <v>75059</v>
      </c>
      <c r="K91" s="109">
        <f t="shared" si="16"/>
        <v>339.32640144665459</v>
      </c>
      <c r="L91" s="46"/>
    </row>
    <row r="92" spans="1:12" s="8" customFormat="1" ht="25.5" customHeight="1">
      <c r="A92" s="97" t="s">
        <v>10</v>
      </c>
      <c r="B92" s="98">
        <v>48614</v>
      </c>
      <c r="C92" s="98">
        <v>167207</v>
      </c>
      <c r="D92" s="109">
        <f t="shared" si="14"/>
        <v>343.94824536141851</v>
      </c>
      <c r="E92" s="98">
        <v>0</v>
      </c>
      <c r="F92" s="99">
        <v>0</v>
      </c>
      <c r="G92" s="109" t="str">
        <f t="shared" si="15"/>
        <v xml:space="preserve">0 </v>
      </c>
      <c r="H92" s="99">
        <f>B92+E92</f>
        <v>48614</v>
      </c>
      <c r="I92" s="99"/>
      <c r="J92" s="100">
        <f>C92+F92</f>
        <v>167207</v>
      </c>
      <c r="K92" s="109">
        <f t="shared" si="16"/>
        <v>343.94824536141851</v>
      </c>
      <c r="L92" s="46"/>
    </row>
    <row r="93" spans="1:12" s="8" customFormat="1" ht="0.75" customHeight="1">
      <c r="A93" s="97" t="s">
        <v>21</v>
      </c>
      <c r="B93" s="98">
        <v>0</v>
      </c>
      <c r="C93" s="98"/>
      <c r="D93" s="109" t="str">
        <f t="shared" si="14"/>
        <v xml:space="preserve">0 </v>
      </c>
      <c r="E93" s="98"/>
      <c r="F93" s="99"/>
      <c r="G93" s="109" t="str">
        <f t="shared" si="15"/>
        <v xml:space="preserve">0 </v>
      </c>
      <c r="H93" s="99">
        <f>B93+E93</f>
        <v>0</v>
      </c>
      <c r="I93" s="99"/>
      <c r="J93" s="100">
        <f>C93+F93</f>
        <v>0</v>
      </c>
      <c r="K93" s="109" t="str">
        <f t="shared" si="16"/>
        <v xml:space="preserve">0 </v>
      </c>
      <c r="L93" s="46"/>
    </row>
    <row r="94" spans="1:12" s="8" customFormat="1" ht="41.25" customHeight="1">
      <c r="A94" s="97" t="s">
        <v>113</v>
      </c>
      <c r="B94" s="98">
        <v>5885</v>
      </c>
      <c r="C94" s="98">
        <v>11436</v>
      </c>
      <c r="D94" s="109">
        <f t="shared" si="14"/>
        <v>194.32455395072216</v>
      </c>
      <c r="E94" s="98">
        <v>0</v>
      </c>
      <c r="F94" s="99">
        <v>0</v>
      </c>
      <c r="G94" s="109" t="str">
        <f t="shared" si="15"/>
        <v xml:space="preserve">0 </v>
      </c>
      <c r="H94" s="99">
        <f>B94+E94</f>
        <v>5885</v>
      </c>
      <c r="I94" s="99"/>
      <c r="J94" s="100">
        <f>C94+F94</f>
        <v>11436</v>
      </c>
      <c r="K94" s="109">
        <f t="shared" si="16"/>
        <v>194.32455395072216</v>
      </c>
      <c r="L94" s="46"/>
    </row>
    <row r="95" spans="1:12" s="8" customFormat="1" ht="54.75" customHeight="1">
      <c r="A95" s="97" t="s">
        <v>96</v>
      </c>
      <c r="B95" s="98">
        <v>14</v>
      </c>
      <c r="C95" s="98">
        <v>107</v>
      </c>
      <c r="D95" s="109">
        <f t="shared" si="14"/>
        <v>764.28571428571433</v>
      </c>
      <c r="E95" s="98">
        <v>5</v>
      </c>
      <c r="F95" s="99">
        <v>4</v>
      </c>
      <c r="G95" s="109">
        <f t="shared" si="15"/>
        <v>80</v>
      </c>
      <c r="H95" s="99">
        <f t="shared" ref="H95:H100" si="17">B95+E95</f>
        <v>19</v>
      </c>
      <c r="I95" s="99"/>
      <c r="J95" s="100">
        <f>C95+F95-I95</f>
        <v>111</v>
      </c>
      <c r="K95" s="109">
        <f t="shared" si="16"/>
        <v>584.21052631578948</v>
      </c>
      <c r="L95" s="46"/>
    </row>
    <row r="96" spans="1:12" s="8" customFormat="1" ht="0.75" hidden="1" customHeight="1">
      <c r="A96" s="97" t="s">
        <v>39</v>
      </c>
      <c r="B96" s="98">
        <v>0</v>
      </c>
      <c r="C96" s="98"/>
      <c r="D96" s="109" t="str">
        <f t="shared" si="14"/>
        <v xml:space="preserve">0 </v>
      </c>
      <c r="E96" s="98"/>
      <c r="F96" s="99"/>
      <c r="G96" s="109" t="str">
        <f t="shared" si="15"/>
        <v xml:space="preserve">0 </v>
      </c>
      <c r="H96" s="99">
        <f t="shared" si="17"/>
        <v>0</v>
      </c>
      <c r="I96" s="99"/>
      <c r="J96" s="100">
        <f>C96+F96</f>
        <v>0</v>
      </c>
      <c r="K96" s="109" t="str">
        <f t="shared" si="16"/>
        <v xml:space="preserve">0 </v>
      </c>
      <c r="L96" s="46"/>
    </row>
    <row r="97" spans="1:12" s="8" customFormat="1" ht="38.25" customHeight="1">
      <c r="A97" s="97" t="s">
        <v>20</v>
      </c>
      <c r="B97" s="98">
        <v>68</v>
      </c>
      <c r="C97" s="98">
        <v>172</v>
      </c>
      <c r="D97" s="109">
        <f t="shared" si="14"/>
        <v>252.94117647058823</v>
      </c>
      <c r="E97" s="98">
        <v>12</v>
      </c>
      <c r="F97" s="99">
        <v>16</v>
      </c>
      <c r="G97" s="109">
        <f t="shared" si="15"/>
        <v>133.33333333333331</v>
      </c>
      <c r="H97" s="99">
        <f t="shared" si="17"/>
        <v>80</v>
      </c>
      <c r="I97" s="99"/>
      <c r="J97" s="100">
        <f>C97+F97-I97</f>
        <v>188</v>
      </c>
      <c r="K97" s="109">
        <f t="shared" si="16"/>
        <v>235</v>
      </c>
      <c r="L97" s="46"/>
    </row>
    <row r="98" spans="1:12" s="8" customFormat="1" ht="37.5" customHeight="1">
      <c r="A98" s="97" t="s">
        <v>29</v>
      </c>
      <c r="B98" s="98">
        <v>4971</v>
      </c>
      <c r="C98" s="98">
        <v>10682</v>
      </c>
      <c r="D98" s="109">
        <f t="shared" si="14"/>
        <v>214.88634077650372</v>
      </c>
      <c r="E98" s="98">
        <v>0</v>
      </c>
      <c r="F98" s="99">
        <v>0</v>
      </c>
      <c r="G98" s="109" t="str">
        <f t="shared" si="15"/>
        <v xml:space="preserve">0 </v>
      </c>
      <c r="H98" s="99">
        <f t="shared" si="17"/>
        <v>4971</v>
      </c>
      <c r="I98" s="99"/>
      <c r="J98" s="100">
        <f>C98+F98</f>
        <v>10682</v>
      </c>
      <c r="K98" s="109">
        <f t="shared" si="16"/>
        <v>214.88634077650372</v>
      </c>
      <c r="L98" s="46"/>
    </row>
    <row r="99" spans="1:12" s="8" customFormat="1" ht="33.75" customHeight="1">
      <c r="A99" s="127" t="s">
        <v>97</v>
      </c>
      <c r="B99" s="128">
        <f>B100+B101+B102</f>
        <v>21052</v>
      </c>
      <c r="C99" s="128">
        <f>C100+C101+C102</f>
        <v>43631</v>
      </c>
      <c r="D99" s="109">
        <f t="shared" si="14"/>
        <v>207.25346760402812</v>
      </c>
      <c r="E99" s="128">
        <f>E100+E101+E102</f>
        <v>2</v>
      </c>
      <c r="F99" s="128">
        <f>F100+F101+F102</f>
        <v>0</v>
      </c>
      <c r="G99" s="109">
        <f t="shared" si="15"/>
        <v>0</v>
      </c>
      <c r="H99" s="128">
        <f>H100+H101+H102</f>
        <v>21054</v>
      </c>
      <c r="I99" s="128">
        <f>I100+I101+I102</f>
        <v>0</v>
      </c>
      <c r="J99" s="128">
        <f>J100+J101+J102</f>
        <v>43631</v>
      </c>
      <c r="K99" s="109">
        <f t="shared" si="16"/>
        <v>207.23377980431272</v>
      </c>
      <c r="L99" s="46"/>
    </row>
    <row r="100" spans="1:12" s="8" customFormat="1" ht="24.75" customHeight="1">
      <c r="A100" s="97" t="s">
        <v>11</v>
      </c>
      <c r="B100" s="98">
        <v>16324</v>
      </c>
      <c r="C100" s="98">
        <v>33716</v>
      </c>
      <c r="D100" s="109">
        <f t="shared" si="14"/>
        <v>206.54251408968389</v>
      </c>
      <c r="E100" s="98">
        <v>2</v>
      </c>
      <c r="F100" s="99">
        <v>0</v>
      </c>
      <c r="G100" s="109">
        <f t="shared" si="15"/>
        <v>0</v>
      </c>
      <c r="H100" s="99">
        <f t="shared" si="17"/>
        <v>16326</v>
      </c>
      <c r="I100" s="99"/>
      <c r="J100" s="100">
        <f>C100+F100-I100</f>
        <v>33716</v>
      </c>
      <c r="K100" s="109">
        <f t="shared" si="16"/>
        <v>206.51721180938384</v>
      </c>
      <c r="L100" s="46"/>
    </row>
    <row r="101" spans="1:12" s="8" customFormat="1" ht="21.75" hidden="1" customHeight="1">
      <c r="A101" s="97" t="s">
        <v>12</v>
      </c>
      <c r="B101" s="98"/>
      <c r="C101" s="98">
        <v>0</v>
      </c>
      <c r="D101" s="109" t="str">
        <f t="shared" si="14"/>
        <v xml:space="preserve">0 </v>
      </c>
      <c r="E101" s="98">
        <v>0</v>
      </c>
      <c r="F101" s="99">
        <v>0</v>
      </c>
      <c r="G101" s="109" t="str">
        <f t="shared" si="15"/>
        <v xml:space="preserve">0 </v>
      </c>
      <c r="H101" s="99">
        <f>B101+E101</f>
        <v>0</v>
      </c>
      <c r="I101" s="99"/>
      <c r="J101" s="100">
        <f>C101+F101</f>
        <v>0</v>
      </c>
      <c r="K101" s="109" t="str">
        <f t="shared" si="16"/>
        <v xml:space="preserve">0 </v>
      </c>
      <c r="L101" s="46"/>
    </row>
    <row r="102" spans="1:12" s="8" customFormat="1" ht="46.5" customHeight="1">
      <c r="A102" s="97" t="s">
        <v>73</v>
      </c>
      <c r="B102" s="98">
        <v>4728</v>
      </c>
      <c r="C102" s="98">
        <v>9915</v>
      </c>
      <c r="D102" s="109">
        <f t="shared" si="14"/>
        <v>209.70812182741119</v>
      </c>
      <c r="E102" s="98">
        <v>0</v>
      </c>
      <c r="F102" s="99">
        <v>0</v>
      </c>
      <c r="G102" s="109" t="str">
        <f t="shared" si="15"/>
        <v xml:space="preserve">0 </v>
      </c>
      <c r="H102" s="99">
        <f>B102+E102</f>
        <v>4728</v>
      </c>
      <c r="I102" s="99"/>
      <c r="J102" s="100">
        <f>C102+F102</f>
        <v>9915</v>
      </c>
      <c r="K102" s="109">
        <f t="shared" si="16"/>
        <v>209.70812182741119</v>
      </c>
      <c r="L102" s="46"/>
    </row>
    <row r="103" spans="1:12" s="8" customFormat="1" ht="27" customHeight="1">
      <c r="A103" s="127" t="s">
        <v>84</v>
      </c>
      <c r="B103" s="128">
        <f>B104+B105+B106+B107</f>
        <v>0</v>
      </c>
      <c r="C103" s="128">
        <f>C104+C105+C106+C107</f>
        <v>0</v>
      </c>
      <c r="D103" s="109" t="str">
        <f t="shared" si="14"/>
        <v xml:space="preserve">0 </v>
      </c>
      <c r="E103" s="128">
        <f>E104+E105+E106+E107</f>
        <v>0</v>
      </c>
      <c r="F103" s="128">
        <f>F104+F105+F106+F107</f>
        <v>0</v>
      </c>
      <c r="G103" s="109" t="str">
        <f t="shared" si="15"/>
        <v xml:space="preserve">0 </v>
      </c>
      <c r="H103" s="128">
        <f>H104+H105+H106+H107</f>
        <v>0</v>
      </c>
      <c r="I103" s="128"/>
      <c r="J103" s="128">
        <f>J104+J105+J106+J107</f>
        <v>0</v>
      </c>
      <c r="K103" s="109" t="str">
        <f t="shared" si="16"/>
        <v xml:space="preserve">0 </v>
      </c>
      <c r="L103" s="46"/>
    </row>
    <row r="104" spans="1:12" s="8" customFormat="1" ht="29.25" hidden="1" customHeight="1">
      <c r="A104" s="97" t="s">
        <v>7</v>
      </c>
      <c r="B104" s="98"/>
      <c r="C104" s="98">
        <v>0</v>
      </c>
      <c r="D104" s="109" t="str">
        <f t="shared" si="14"/>
        <v xml:space="preserve">0 </v>
      </c>
      <c r="E104" s="98">
        <v>0</v>
      </c>
      <c r="F104" s="99">
        <v>0</v>
      </c>
      <c r="G104" s="109" t="str">
        <f t="shared" si="15"/>
        <v xml:space="preserve">0 </v>
      </c>
      <c r="H104" s="99">
        <f>B104+E104</f>
        <v>0</v>
      </c>
      <c r="I104" s="99"/>
      <c r="J104" s="99">
        <f>C104+F104</f>
        <v>0</v>
      </c>
      <c r="K104" s="109" t="str">
        <f t="shared" si="16"/>
        <v xml:space="preserve">0 </v>
      </c>
      <c r="L104" s="46"/>
    </row>
    <row r="105" spans="1:12" s="8" customFormat="1" ht="26.25" hidden="1" customHeight="1">
      <c r="A105" s="97" t="s">
        <v>25</v>
      </c>
      <c r="B105" s="98">
        <v>0</v>
      </c>
      <c r="C105" s="98">
        <v>0</v>
      </c>
      <c r="D105" s="109" t="str">
        <f t="shared" si="14"/>
        <v xml:space="preserve">0 </v>
      </c>
      <c r="E105" s="98">
        <v>0</v>
      </c>
      <c r="F105" s="99">
        <v>0</v>
      </c>
      <c r="G105" s="109" t="str">
        <f t="shared" si="15"/>
        <v xml:space="preserve">0 </v>
      </c>
      <c r="H105" s="99">
        <f>B105+E105</f>
        <v>0</v>
      </c>
      <c r="I105" s="99"/>
      <c r="J105" s="99">
        <f>C105+F105</f>
        <v>0</v>
      </c>
      <c r="K105" s="109" t="str">
        <f t="shared" si="16"/>
        <v xml:space="preserve">0 </v>
      </c>
      <c r="L105" s="46"/>
    </row>
    <row r="106" spans="1:12" s="8" customFormat="1" ht="37.5" hidden="1" customHeight="1">
      <c r="A106" s="97" t="s">
        <v>44</v>
      </c>
      <c r="B106" s="98"/>
      <c r="C106" s="98">
        <v>0</v>
      </c>
      <c r="D106" s="109" t="str">
        <f t="shared" si="14"/>
        <v xml:space="preserve">0 </v>
      </c>
      <c r="E106" s="98">
        <v>0</v>
      </c>
      <c r="F106" s="99">
        <v>0</v>
      </c>
      <c r="G106" s="109" t="str">
        <f t="shared" si="15"/>
        <v xml:space="preserve">0 </v>
      </c>
      <c r="H106" s="99">
        <f>B106+E106</f>
        <v>0</v>
      </c>
      <c r="I106" s="99"/>
      <c r="J106" s="99">
        <f>C106+F106</f>
        <v>0</v>
      </c>
      <c r="K106" s="109" t="str">
        <f t="shared" si="16"/>
        <v xml:space="preserve">0 </v>
      </c>
      <c r="L106" s="46"/>
    </row>
    <row r="107" spans="1:12" s="8" customFormat="1" ht="39.75" customHeight="1">
      <c r="A107" s="97" t="s">
        <v>81</v>
      </c>
      <c r="B107" s="98">
        <v>0</v>
      </c>
      <c r="C107" s="98">
        <v>0</v>
      </c>
      <c r="D107" s="109" t="str">
        <f t="shared" si="14"/>
        <v xml:space="preserve">0 </v>
      </c>
      <c r="E107" s="98">
        <v>0</v>
      </c>
      <c r="F107" s="99">
        <v>0</v>
      </c>
      <c r="G107" s="109" t="str">
        <f t="shared" si="15"/>
        <v xml:space="preserve">0 </v>
      </c>
      <c r="H107" s="99">
        <f>B107+E107</f>
        <v>0</v>
      </c>
      <c r="I107" s="99"/>
      <c r="J107" s="99">
        <v>0</v>
      </c>
      <c r="K107" s="109" t="str">
        <f t="shared" si="16"/>
        <v xml:space="preserve">0 </v>
      </c>
      <c r="L107" s="46"/>
    </row>
    <row r="108" spans="1:12" s="8" customFormat="1" ht="24.75" customHeight="1">
      <c r="A108" s="127" t="s">
        <v>50</v>
      </c>
      <c r="B108" s="128">
        <f>B109+B110+B111+B112+B113</f>
        <v>61978</v>
      </c>
      <c r="C108" s="128">
        <f>C109+C110+C111+C112+C113</f>
        <v>108984</v>
      </c>
      <c r="D108" s="109">
        <f t="shared" si="14"/>
        <v>175.84304107909259</v>
      </c>
      <c r="E108" s="128">
        <f>E109+E110+E111+E112+E113</f>
        <v>0</v>
      </c>
      <c r="F108" s="128">
        <v>0</v>
      </c>
      <c r="G108" s="109" t="str">
        <f t="shared" si="15"/>
        <v xml:space="preserve">0 </v>
      </c>
      <c r="H108" s="128">
        <f>H109+H110+H111+H112+H113</f>
        <v>61978</v>
      </c>
      <c r="I108" s="128">
        <f>I109+I110+I111+I112+I113</f>
        <v>0</v>
      </c>
      <c r="J108" s="128">
        <f>J109+J110+J111+J112+J113</f>
        <v>108984</v>
      </c>
      <c r="K108" s="109">
        <f t="shared" si="16"/>
        <v>175.84304107909259</v>
      </c>
      <c r="L108" s="46"/>
    </row>
    <row r="109" spans="1:12" s="8" customFormat="1" ht="21" customHeight="1">
      <c r="A109" s="97" t="s">
        <v>13</v>
      </c>
      <c r="B109" s="98">
        <v>3003</v>
      </c>
      <c r="C109" s="98">
        <v>5144</v>
      </c>
      <c r="D109" s="109">
        <f t="shared" si="14"/>
        <v>171.2953712953713</v>
      </c>
      <c r="E109" s="98">
        <v>0</v>
      </c>
      <c r="F109" s="99">
        <v>0</v>
      </c>
      <c r="G109" s="109" t="str">
        <f t="shared" si="15"/>
        <v xml:space="preserve">0 </v>
      </c>
      <c r="H109" s="99">
        <v>3003</v>
      </c>
      <c r="I109" s="99"/>
      <c r="J109" s="100">
        <f>C109+F109</f>
        <v>5144</v>
      </c>
      <c r="K109" s="109">
        <f t="shared" si="16"/>
        <v>171.2953712953713</v>
      </c>
      <c r="L109" s="46"/>
    </row>
    <row r="110" spans="1:12" s="8" customFormat="1" ht="36" customHeight="1">
      <c r="A110" s="97" t="s">
        <v>33</v>
      </c>
      <c r="B110" s="98">
        <v>14373</v>
      </c>
      <c r="C110" s="98">
        <v>25992</v>
      </c>
      <c r="D110" s="109">
        <f t="shared" si="14"/>
        <v>180.83907326236695</v>
      </c>
      <c r="E110" s="98">
        <v>0</v>
      </c>
      <c r="F110" s="99">
        <v>0</v>
      </c>
      <c r="G110" s="109" t="str">
        <f t="shared" si="15"/>
        <v xml:space="preserve">0 </v>
      </c>
      <c r="H110" s="99">
        <f>B110+E110</f>
        <v>14373</v>
      </c>
      <c r="I110" s="99"/>
      <c r="J110" s="100">
        <f>C110+F110</f>
        <v>25992</v>
      </c>
      <c r="K110" s="109">
        <f t="shared" si="16"/>
        <v>180.83907326236695</v>
      </c>
      <c r="L110" s="46"/>
    </row>
    <row r="111" spans="1:12" s="8" customFormat="1" ht="36" customHeight="1">
      <c r="A111" s="97" t="s">
        <v>31</v>
      </c>
      <c r="B111" s="98">
        <v>26620</v>
      </c>
      <c r="C111" s="98">
        <v>49567</v>
      </c>
      <c r="D111" s="109">
        <f t="shared" si="14"/>
        <v>186.20210368144251</v>
      </c>
      <c r="E111" s="98">
        <v>0</v>
      </c>
      <c r="F111" s="99">
        <v>0</v>
      </c>
      <c r="G111" s="109" t="str">
        <f t="shared" si="15"/>
        <v xml:space="preserve">0 </v>
      </c>
      <c r="H111" s="99">
        <f>B111+E111</f>
        <v>26620</v>
      </c>
      <c r="I111" s="99"/>
      <c r="J111" s="100">
        <f>C111+F111</f>
        <v>49567</v>
      </c>
      <c r="K111" s="109">
        <f t="shared" si="16"/>
        <v>186.20210368144251</v>
      </c>
      <c r="L111" s="46"/>
    </row>
    <row r="112" spans="1:12" s="8" customFormat="1" ht="21" customHeight="1">
      <c r="A112" s="97" t="s">
        <v>58</v>
      </c>
      <c r="B112" s="98">
        <v>15670</v>
      </c>
      <c r="C112" s="98">
        <v>23544</v>
      </c>
      <c r="D112" s="109">
        <f t="shared" si="14"/>
        <v>150.24888321633696</v>
      </c>
      <c r="E112" s="98">
        <v>0</v>
      </c>
      <c r="F112" s="99">
        <v>0</v>
      </c>
      <c r="G112" s="109" t="str">
        <f t="shared" si="15"/>
        <v xml:space="preserve">0 </v>
      </c>
      <c r="H112" s="99">
        <f>B112+E112</f>
        <v>15670</v>
      </c>
      <c r="I112" s="99"/>
      <c r="J112" s="100">
        <f>C112+F112</f>
        <v>23544</v>
      </c>
      <c r="K112" s="109">
        <f t="shared" si="16"/>
        <v>150.24888321633696</v>
      </c>
      <c r="L112" s="46"/>
    </row>
    <row r="113" spans="1:14" s="8" customFormat="1" ht="35.25" customHeight="1">
      <c r="A113" s="97" t="s">
        <v>32</v>
      </c>
      <c r="B113" s="98">
        <v>2312</v>
      </c>
      <c r="C113" s="131">
        <v>4737</v>
      </c>
      <c r="D113" s="109">
        <f t="shared" si="14"/>
        <v>204.88754325259518</v>
      </c>
      <c r="E113" s="98">
        <v>0</v>
      </c>
      <c r="F113" s="99">
        <v>0</v>
      </c>
      <c r="G113" s="109" t="str">
        <f t="shared" si="15"/>
        <v xml:space="preserve">0 </v>
      </c>
      <c r="H113" s="99">
        <f>B113+E113</f>
        <v>2312</v>
      </c>
      <c r="I113" s="99"/>
      <c r="J113" s="100">
        <f>C113+F113</f>
        <v>4737</v>
      </c>
      <c r="K113" s="109">
        <f t="shared" si="16"/>
        <v>204.88754325259518</v>
      </c>
      <c r="L113" s="46"/>
    </row>
    <row r="114" spans="1:14" s="8" customFormat="1" ht="34.5" customHeight="1">
      <c r="A114" s="132" t="s">
        <v>59</v>
      </c>
      <c r="B114" s="130">
        <f>B115+B116+B117+B122+B123</f>
        <v>5735</v>
      </c>
      <c r="C114" s="130">
        <f>C115+C116+C117+C122+C123</f>
        <v>13623</v>
      </c>
      <c r="D114" s="109">
        <f t="shared" si="14"/>
        <v>237.54141238012204</v>
      </c>
      <c r="E114" s="130">
        <f>E115+E116+E117+E122</f>
        <v>0</v>
      </c>
      <c r="F114" s="130">
        <f>F115+F116+F117+F122</f>
        <v>0</v>
      </c>
      <c r="G114" s="109" t="str">
        <f t="shared" si="15"/>
        <v xml:space="preserve">0 </v>
      </c>
      <c r="H114" s="133">
        <f>H115+H116+H117+H122+H123</f>
        <v>5735</v>
      </c>
      <c r="I114" s="133">
        <f>I115+I116+I117+I122+I123</f>
        <v>0</v>
      </c>
      <c r="J114" s="133">
        <f>J115+J116+J117+J122+J123</f>
        <v>13623</v>
      </c>
      <c r="K114" s="109">
        <f t="shared" si="16"/>
        <v>237.54141238012204</v>
      </c>
      <c r="L114" s="46"/>
      <c r="N114" s="21"/>
    </row>
    <row r="115" spans="1:14" s="8" customFormat="1" ht="22.5" customHeight="1">
      <c r="A115" s="97" t="s">
        <v>60</v>
      </c>
      <c r="B115" s="98">
        <v>3506</v>
      </c>
      <c r="C115" s="131">
        <v>7694</v>
      </c>
      <c r="D115" s="109">
        <f t="shared" si="14"/>
        <v>219.45236737022248</v>
      </c>
      <c r="E115" s="98">
        <v>0</v>
      </c>
      <c r="F115" s="99">
        <v>0</v>
      </c>
      <c r="G115" s="109" t="str">
        <f t="shared" si="15"/>
        <v xml:space="preserve">0 </v>
      </c>
      <c r="H115" s="99">
        <f>B115+E115</f>
        <v>3506</v>
      </c>
      <c r="I115" s="99"/>
      <c r="J115" s="100">
        <f>C115+F115</f>
        <v>7694</v>
      </c>
      <c r="K115" s="109">
        <f t="shared" si="16"/>
        <v>219.45236737022248</v>
      </c>
      <c r="L115" s="46"/>
    </row>
    <row r="116" spans="1:14" s="8" customFormat="1" ht="22.5" customHeight="1">
      <c r="A116" s="97" t="s">
        <v>61</v>
      </c>
      <c r="B116" s="98">
        <v>2174</v>
      </c>
      <c r="C116" s="131">
        <v>5775</v>
      </c>
      <c r="D116" s="109">
        <f t="shared" si="14"/>
        <v>265.63937442502299</v>
      </c>
      <c r="E116" s="98">
        <v>0</v>
      </c>
      <c r="F116" s="99">
        <v>0</v>
      </c>
      <c r="G116" s="109" t="str">
        <f t="shared" si="15"/>
        <v xml:space="preserve">0 </v>
      </c>
      <c r="H116" s="99">
        <f>B116+E116</f>
        <v>2174</v>
      </c>
      <c r="I116" s="99"/>
      <c r="J116" s="100">
        <f>C116+F116</f>
        <v>5775</v>
      </c>
      <c r="K116" s="109">
        <f t="shared" si="16"/>
        <v>265.63937442502299</v>
      </c>
      <c r="L116" s="46"/>
    </row>
    <row r="117" spans="1:14" s="8" customFormat="1" ht="54.75" hidden="1" customHeight="1">
      <c r="A117" s="97" t="s">
        <v>77</v>
      </c>
      <c r="B117" s="98">
        <v>0</v>
      </c>
      <c r="C117" s="131"/>
      <c r="D117" s="109" t="str">
        <f t="shared" si="14"/>
        <v xml:space="preserve">0 </v>
      </c>
      <c r="E117" s="98">
        <v>0</v>
      </c>
      <c r="F117" s="99">
        <v>0</v>
      </c>
      <c r="G117" s="109" t="str">
        <f t="shared" si="15"/>
        <v xml:space="preserve">0 </v>
      </c>
      <c r="H117" s="99">
        <f t="shared" ref="H117:H123" si="18">B117+E117</f>
        <v>0</v>
      </c>
      <c r="I117" s="99"/>
      <c r="J117" s="100">
        <f t="shared" ref="J117:J123" si="19">C117+F117</f>
        <v>0</v>
      </c>
      <c r="K117" s="109" t="str">
        <f t="shared" si="16"/>
        <v xml:space="preserve">0 </v>
      </c>
      <c r="L117" s="46"/>
    </row>
    <row r="118" spans="1:14" s="8" customFormat="1" ht="33" hidden="1" customHeight="1">
      <c r="A118" s="132" t="s">
        <v>65</v>
      </c>
      <c r="B118" s="130">
        <f>B119+B120</f>
        <v>0</v>
      </c>
      <c r="C118" s="133"/>
      <c r="D118" s="109" t="str">
        <f t="shared" si="14"/>
        <v xml:space="preserve">0 </v>
      </c>
      <c r="E118" s="130">
        <f>E119+E120</f>
        <v>0</v>
      </c>
      <c r="F118" s="133">
        <f>F119+F120</f>
        <v>0</v>
      </c>
      <c r="G118" s="109" t="str">
        <f t="shared" si="15"/>
        <v xml:space="preserve">0 </v>
      </c>
      <c r="H118" s="99">
        <f t="shared" si="18"/>
        <v>0</v>
      </c>
      <c r="I118" s="133"/>
      <c r="J118" s="100">
        <f t="shared" si="19"/>
        <v>0</v>
      </c>
      <c r="K118" s="109" t="str">
        <f t="shared" si="16"/>
        <v xml:space="preserve">0 </v>
      </c>
      <c r="L118" s="46"/>
    </row>
    <row r="119" spans="1:14" s="8" customFormat="1" ht="26.25" hidden="1" customHeight="1">
      <c r="A119" s="97" t="s">
        <v>66</v>
      </c>
      <c r="B119" s="98"/>
      <c r="C119" s="131"/>
      <c r="D119" s="109" t="str">
        <f t="shared" si="14"/>
        <v xml:space="preserve">0 </v>
      </c>
      <c r="E119" s="98">
        <v>0</v>
      </c>
      <c r="F119" s="99">
        <v>0</v>
      </c>
      <c r="G119" s="109" t="str">
        <f t="shared" si="15"/>
        <v xml:space="preserve">0 </v>
      </c>
      <c r="H119" s="99">
        <f t="shared" si="18"/>
        <v>0</v>
      </c>
      <c r="I119" s="99"/>
      <c r="J119" s="100">
        <f t="shared" si="19"/>
        <v>0</v>
      </c>
      <c r="K119" s="109" t="str">
        <f t="shared" si="16"/>
        <v xml:space="preserve">0 </v>
      </c>
      <c r="L119" s="46"/>
    </row>
    <row r="120" spans="1:14" s="8" customFormat="1" ht="27" hidden="1" customHeight="1">
      <c r="A120" s="97" t="s">
        <v>67</v>
      </c>
      <c r="B120" s="98">
        <v>0</v>
      </c>
      <c r="C120" s="131"/>
      <c r="D120" s="109" t="str">
        <f t="shared" si="14"/>
        <v xml:space="preserve">0 </v>
      </c>
      <c r="E120" s="98">
        <v>0</v>
      </c>
      <c r="F120" s="99">
        <v>0</v>
      </c>
      <c r="G120" s="109" t="str">
        <f t="shared" si="15"/>
        <v xml:space="preserve">0 </v>
      </c>
      <c r="H120" s="99">
        <f t="shared" si="18"/>
        <v>0</v>
      </c>
      <c r="I120" s="99"/>
      <c r="J120" s="100">
        <f t="shared" si="19"/>
        <v>0</v>
      </c>
      <c r="K120" s="109" t="str">
        <f t="shared" si="16"/>
        <v xml:space="preserve">0 </v>
      </c>
      <c r="L120" s="46"/>
    </row>
    <row r="121" spans="1:14" s="8" customFormat="1" ht="27" hidden="1" customHeight="1">
      <c r="A121" s="97" t="s">
        <v>68</v>
      </c>
      <c r="B121" s="98">
        <v>0</v>
      </c>
      <c r="C121" s="131"/>
      <c r="D121" s="109" t="str">
        <f t="shared" si="14"/>
        <v xml:space="preserve">0 </v>
      </c>
      <c r="E121" s="98">
        <v>0</v>
      </c>
      <c r="F121" s="99">
        <v>0</v>
      </c>
      <c r="G121" s="109" t="str">
        <f t="shared" si="15"/>
        <v xml:space="preserve">0 </v>
      </c>
      <c r="H121" s="99">
        <f t="shared" si="18"/>
        <v>0</v>
      </c>
      <c r="I121" s="99"/>
      <c r="J121" s="100">
        <f t="shared" si="19"/>
        <v>0</v>
      </c>
      <c r="K121" s="109" t="str">
        <f t="shared" si="16"/>
        <v xml:space="preserve">0 </v>
      </c>
      <c r="L121" s="46"/>
    </row>
    <row r="122" spans="1:14" s="8" customFormat="1" ht="30.75" hidden="1" customHeight="1">
      <c r="A122" s="97" t="s">
        <v>77</v>
      </c>
      <c r="B122" s="98"/>
      <c r="C122" s="131">
        <v>0</v>
      </c>
      <c r="D122" s="109" t="str">
        <f t="shared" si="14"/>
        <v xml:space="preserve">0 </v>
      </c>
      <c r="E122" s="98">
        <v>0</v>
      </c>
      <c r="F122" s="99">
        <v>0</v>
      </c>
      <c r="G122" s="109" t="str">
        <f t="shared" si="15"/>
        <v xml:space="preserve">0 </v>
      </c>
      <c r="H122" s="99">
        <f t="shared" si="18"/>
        <v>0</v>
      </c>
      <c r="I122" s="99"/>
      <c r="J122" s="100">
        <f t="shared" si="19"/>
        <v>0</v>
      </c>
      <c r="K122" s="109" t="str">
        <f t="shared" si="16"/>
        <v xml:space="preserve">0 </v>
      </c>
      <c r="L122" s="46"/>
    </row>
    <row r="123" spans="1:14" s="8" customFormat="1" ht="30.75" customHeight="1">
      <c r="A123" s="97" t="s">
        <v>119</v>
      </c>
      <c r="B123" s="98">
        <v>55</v>
      </c>
      <c r="C123" s="131">
        <v>154</v>
      </c>
      <c r="D123" s="109">
        <f t="shared" si="14"/>
        <v>280</v>
      </c>
      <c r="E123" s="98">
        <v>0</v>
      </c>
      <c r="F123" s="99">
        <v>0</v>
      </c>
      <c r="G123" s="109" t="str">
        <f t="shared" si="15"/>
        <v xml:space="preserve">0 </v>
      </c>
      <c r="H123" s="99">
        <f t="shared" si="18"/>
        <v>55</v>
      </c>
      <c r="I123" s="99"/>
      <c r="J123" s="100">
        <f t="shared" si="19"/>
        <v>154</v>
      </c>
      <c r="K123" s="109"/>
      <c r="L123" s="46"/>
    </row>
    <row r="124" spans="1:14" s="8" customFormat="1" ht="35.25" customHeight="1">
      <c r="A124" s="132" t="s">
        <v>65</v>
      </c>
      <c r="B124" s="128">
        <f>B125+B127</f>
        <v>255</v>
      </c>
      <c r="C124" s="128">
        <f>C125+C127</f>
        <v>422</v>
      </c>
      <c r="D124" s="109">
        <f t="shared" si="14"/>
        <v>165.49019607843135</v>
      </c>
      <c r="E124" s="128">
        <f>E126+E125</f>
        <v>0</v>
      </c>
      <c r="F124" s="128">
        <f>F126+F125+F127</f>
        <v>0</v>
      </c>
      <c r="G124" s="109" t="str">
        <f t="shared" si="15"/>
        <v xml:space="preserve">0 </v>
      </c>
      <c r="H124" s="128">
        <f>H125+H127</f>
        <v>255</v>
      </c>
      <c r="I124" s="128">
        <f>I126+I125+I127</f>
        <v>0</v>
      </c>
      <c r="J124" s="128">
        <f>J126+J125+J127</f>
        <v>422</v>
      </c>
      <c r="K124" s="109">
        <f t="shared" ref="K124:K134" si="20">IF(H124=0,  "0 ", J124/H124*100)</f>
        <v>165.49019607843135</v>
      </c>
      <c r="L124" s="46"/>
    </row>
    <row r="125" spans="1:14" s="8" customFormat="1" ht="34.5" customHeight="1">
      <c r="A125" s="97" t="s">
        <v>66</v>
      </c>
      <c r="B125" s="129">
        <v>0</v>
      </c>
      <c r="C125" s="129">
        <v>100</v>
      </c>
      <c r="D125" s="109" t="str">
        <f t="shared" si="14"/>
        <v xml:space="preserve">0 </v>
      </c>
      <c r="E125" s="129">
        <v>0</v>
      </c>
      <c r="F125" s="129">
        <v>0</v>
      </c>
      <c r="G125" s="109" t="str">
        <f t="shared" si="15"/>
        <v xml:space="preserve">0 </v>
      </c>
      <c r="H125" s="99">
        <f>B125+E125</f>
        <v>0</v>
      </c>
      <c r="I125" s="99"/>
      <c r="J125" s="100">
        <f>C125+F125</f>
        <v>100</v>
      </c>
      <c r="K125" s="109" t="str">
        <f t="shared" si="20"/>
        <v xml:space="preserve">0 </v>
      </c>
      <c r="L125" s="46"/>
    </row>
    <row r="126" spans="1:14" s="8" customFormat="1" ht="54.75" hidden="1" customHeight="1">
      <c r="A126" s="97" t="s">
        <v>67</v>
      </c>
      <c r="B126" s="98"/>
      <c r="C126" s="131">
        <v>0</v>
      </c>
      <c r="D126" s="109" t="str">
        <f t="shared" si="14"/>
        <v xml:space="preserve">0 </v>
      </c>
      <c r="E126" s="98">
        <v>0</v>
      </c>
      <c r="F126" s="99">
        <v>0</v>
      </c>
      <c r="G126" s="109" t="str">
        <f t="shared" si="15"/>
        <v xml:space="preserve">0 </v>
      </c>
      <c r="H126" s="99">
        <f>B126+E126</f>
        <v>0</v>
      </c>
      <c r="I126" s="99"/>
      <c r="J126" s="100">
        <f>C126+F126</f>
        <v>0</v>
      </c>
      <c r="K126" s="109" t="str">
        <f t="shared" si="20"/>
        <v xml:space="preserve">0 </v>
      </c>
      <c r="L126" s="46"/>
    </row>
    <row r="127" spans="1:14" s="8" customFormat="1" ht="38.25" customHeight="1">
      <c r="A127" s="97" t="s">
        <v>67</v>
      </c>
      <c r="B127" s="98">
        <v>255</v>
      </c>
      <c r="C127" s="131">
        <v>322</v>
      </c>
      <c r="D127" s="109">
        <f t="shared" si="14"/>
        <v>126.27450980392156</v>
      </c>
      <c r="E127" s="98">
        <v>0</v>
      </c>
      <c r="F127" s="99">
        <v>0</v>
      </c>
      <c r="G127" s="109" t="str">
        <f t="shared" si="15"/>
        <v xml:space="preserve">0 </v>
      </c>
      <c r="H127" s="99">
        <f>B127+E127</f>
        <v>255</v>
      </c>
      <c r="I127" s="99"/>
      <c r="J127" s="100">
        <f>C127+F127</f>
        <v>322</v>
      </c>
      <c r="K127" s="109">
        <f t="shared" si="20"/>
        <v>126.27450980392156</v>
      </c>
      <c r="L127" s="46"/>
    </row>
    <row r="128" spans="1:14" s="13" customFormat="1" ht="52.5" hidden="1" customHeight="1">
      <c r="A128" s="132" t="s">
        <v>98</v>
      </c>
      <c r="B128" s="130">
        <f>B129</f>
        <v>0</v>
      </c>
      <c r="C128" s="130">
        <f>C129</f>
        <v>0</v>
      </c>
      <c r="D128" s="109" t="str">
        <f t="shared" si="14"/>
        <v xml:space="preserve">0 </v>
      </c>
      <c r="E128" s="130">
        <f t="shared" ref="E128:J128" si="21">E129</f>
        <v>0</v>
      </c>
      <c r="F128" s="130">
        <f t="shared" si="21"/>
        <v>0</v>
      </c>
      <c r="G128" s="130" t="str">
        <f t="shared" si="21"/>
        <v xml:space="preserve">0 </v>
      </c>
      <c r="H128" s="130">
        <f t="shared" si="21"/>
        <v>0</v>
      </c>
      <c r="I128" s="130">
        <f t="shared" si="21"/>
        <v>0</v>
      </c>
      <c r="J128" s="130">
        <f t="shared" si="21"/>
        <v>0</v>
      </c>
      <c r="K128" s="109" t="str">
        <f t="shared" si="20"/>
        <v xml:space="preserve">0 </v>
      </c>
      <c r="L128" s="49"/>
    </row>
    <row r="129" spans="1:11" s="8" customFormat="1" ht="33" hidden="1" customHeight="1">
      <c r="A129" s="97" t="s">
        <v>98</v>
      </c>
      <c r="B129" s="98">
        <v>0</v>
      </c>
      <c r="C129" s="131">
        <v>0</v>
      </c>
      <c r="D129" s="109" t="str">
        <f t="shared" si="14"/>
        <v xml:space="preserve">0 </v>
      </c>
      <c r="E129" s="98">
        <v>0</v>
      </c>
      <c r="F129" s="99">
        <v>0</v>
      </c>
      <c r="G129" s="98" t="str">
        <f>G130</f>
        <v xml:space="preserve">0 </v>
      </c>
      <c r="H129" s="99">
        <f>B129+E129</f>
        <v>0</v>
      </c>
      <c r="I129" s="99">
        <f>C129+F129</f>
        <v>0</v>
      </c>
      <c r="J129" s="99">
        <f>D129+G129</f>
        <v>0</v>
      </c>
      <c r="K129" s="109" t="str">
        <f t="shared" si="20"/>
        <v xml:space="preserve">0 </v>
      </c>
    </row>
    <row r="130" spans="1:11" s="8" customFormat="1" ht="35.25" customHeight="1">
      <c r="A130" s="127" t="s">
        <v>51</v>
      </c>
      <c r="B130" s="128">
        <f>B131+B132+B133</f>
        <v>6382</v>
      </c>
      <c r="C130" s="128">
        <f>C131+C132+C133</f>
        <v>13650</v>
      </c>
      <c r="D130" s="109">
        <f t="shared" si="14"/>
        <v>213.88279536195549</v>
      </c>
      <c r="E130" s="128">
        <f>E131+E132+E133</f>
        <v>0</v>
      </c>
      <c r="F130" s="128">
        <f>F131+F132+F133</f>
        <v>0</v>
      </c>
      <c r="G130" s="109" t="str">
        <f>IF(E130=0,  "0 ", F130/E130*100)</f>
        <v xml:space="preserve">0 </v>
      </c>
      <c r="H130" s="128">
        <f>H131+H132+H133</f>
        <v>0</v>
      </c>
      <c r="I130" s="128">
        <f>I131+I132+I133</f>
        <v>13650</v>
      </c>
      <c r="J130" s="128">
        <f>J131+J132+J133</f>
        <v>0</v>
      </c>
      <c r="K130" s="109" t="str">
        <f t="shared" si="20"/>
        <v xml:space="preserve">0 </v>
      </c>
    </row>
    <row r="131" spans="1:11" s="8" customFormat="1" ht="50.25" customHeight="1">
      <c r="A131" s="97" t="s">
        <v>62</v>
      </c>
      <c r="B131" s="98">
        <v>6382</v>
      </c>
      <c r="C131" s="131">
        <v>13650</v>
      </c>
      <c r="D131" s="109">
        <f t="shared" si="14"/>
        <v>213.88279536195549</v>
      </c>
      <c r="E131" s="98">
        <v>0</v>
      </c>
      <c r="F131" s="99">
        <v>0</v>
      </c>
      <c r="G131" s="109" t="str">
        <f>IF(E131=0,  "0 ", F131/E131*100)</f>
        <v xml:space="preserve">0 </v>
      </c>
      <c r="H131" s="99">
        <v>0</v>
      </c>
      <c r="I131" s="99">
        <v>13650</v>
      </c>
      <c r="J131" s="100">
        <v>0</v>
      </c>
      <c r="K131" s="109" t="str">
        <f t="shared" si="20"/>
        <v xml:space="preserve">0 </v>
      </c>
    </row>
    <row r="132" spans="1:11" s="8" customFormat="1" ht="1.5" hidden="1" customHeight="1">
      <c r="A132" s="97" t="s">
        <v>64</v>
      </c>
      <c r="B132" s="98">
        <v>0</v>
      </c>
      <c r="C132" s="131">
        <v>0</v>
      </c>
      <c r="D132" s="109" t="str">
        <f t="shared" si="14"/>
        <v xml:space="preserve">0 </v>
      </c>
      <c r="E132" s="98">
        <v>0</v>
      </c>
      <c r="F132" s="99">
        <v>0</v>
      </c>
      <c r="G132" s="109" t="str">
        <f>IF(E132=0,  "0 ", F132/E132*100)</f>
        <v xml:space="preserve">0 </v>
      </c>
      <c r="H132" s="99">
        <f>B132+E132</f>
        <v>0</v>
      </c>
      <c r="I132" s="99"/>
      <c r="J132" s="99">
        <f>C132+F132</f>
        <v>0</v>
      </c>
      <c r="K132" s="109" t="str">
        <f t="shared" si="20"/>
        <v xml:space="preserve">0 </v>
      </c>
    </row>
    <row r="133" spans="1:11" s="8" customFormat="1" ht="23.25" hidden="1" customHeight="1">
      <c r="A133" s="97" t="s">
        <v>63</v>
      </c>
      <c r="B133" s="98">
        <v>0</v>
      </c>
      <c r="C133" s="131">
        <v>0</v>
      </c>
      <c r="D133" s="109" t="str">
        <f t="shared" si="14"/>
        <v xml:space="preserve">0 </v>
      </c>
      <c r="E133" s="131">
        <v>0</v>
      </c>
      <c r="F133" s="99">
        <v>0</v>
      </c>
      <c r="G133" s="109" t="str">
        <f>IF(E133=0,  "0 ", F133/E133*100)</f>
        <v xml:space="preserve">0 </v>
      </c>
      <c r="H133" s="99">
        <f>B133+E133</f>
        <v>0</v>
      </c>
      <c r="I133" s="99"/>
      <c r="J133" s="99">
        <f>C133+F133</f>
        <v>0</v>
      </c>
      <c r="K133" s="109" t="str">
        <f t="shared" si="20"/>
        <v xml:space="preserve">0 </v>
      </c>
    </row>
    <row r="134" spans="1:11" s="8" customFormat="1" ht="36" customHeight="1">
      <c r="A134" s="132" t="s">
        <v>4</v>
      </c>
      <c r="B134" s="133">
        <f>B54+B62+B65+B71+B79+B85+B90+B99+B103+B108+B114+B124+B130+B128+B88</f>
        <v>207988</v>
      </c>
      <c r="C134" s="133">
        <f>C54+C62+C65+C71+C79+C85+C90+C99+C103+C108+C114+C124+C130+C128</f>
        <v>634979</v>
      </c>
      <c r="D134" s="109">
        <f t="shared" si="14"/>
        <v>305.29597861415084</v>
      </c>
      <c r="E134" s="133">
        <f>E54+E62+E65+E71+E79+E85+E90+E99+E103+E108+E114+E124+E130+E128</f>
        <v>16421</v>
      </c>
      <c r="F134" s="133">
        <f>F54+F62+F65+F71+F79+F85+F90+F99+F103+F108+F114+F124+F130+F128</f>
        <v>59103</v>
      </c>
      <c r="G134" s="109">
        <f>IF(E134=0,  "0 ", F134/E134*100)</f>
        <v>359.92326898483651</v>
      </c>
      <c r="H134" s="133">
        <f>H54+H62+H65+H71+H79+H85+H90+H99+H103+H108+H114+H124+H130+H128+H88</f>
        <v>215222</v>
      </c>
      <c r="I134" s="133">
        <f>I54+I62+I65+I71+I79+I85+I90+I99+I103+I108+I114+I124+I130+I128+I69</f>
        <v>50285</v>
      </c>
      <c r="J134" s="133">
        <f>J54+J62+J65+J71+J79+J85+J90+J99+J103+J108+J114+J124+J130+J128</f>
        <v>643797</v>
      </c>
      <c r="K134" s="109">
        <f t="shared" si="20"/>
        <v>299.13159435373706</v>
      </c>
    </row>
    <row r="135" spans="1:11" s="22" customFormat="1" ht="15.75" customHeight="1">
      <c r="A135" s="2"/>
      <c r="B135" s="2"/>
      <c r="C135" s="2"/>
      <c r="D135" s="2"/>
      <c r="E135" s="2"/>
      <c r="F135" s="1"/>
      <c r="G135" s="1"/>
      <c r="H135" s="1"/>
      <c r="I135" s="1"/>
      <c r="J135" s="47"/>
      <c r="K135" s="47"/>
    </row>
    <row r="136" spans="1:11" s="22" customFormat="1" ht="12" customHeight="1">
      <c r="A136" s="2"/>
      <c r="B136" s="2"/>
      <c r="C136" s="2"/>
      <c r="D136" s="2"/>
      <c r="E136" s="2"/>
      <c r="F136" s="1"/>
      <c r="G136" s="50"/>
      <c r="H136" s="50"/>
      <c r="I136" s="50"/>
      <c r="J136" s="51"/>
      <c r="K136" s="48"/>
    </row>
    <row r="137" spans="1:11" s="8" customFormat="1" ht="69.75" customHeight="1">
      <c r="A137" s="23" t="s">
        <v>109</v>
      </c>
      <c r="B137" s="24"/>
      <c r="C137" s="24"/>
      <c r="D137" s="25"/>
      <c r="E137" s="26"/>
      <c r="F137" s="27"/>
      <c r="G137" s="28"/>
      <c r="H137" s="27" t="s">
        <v>108</v>
      </c>
      <c r="I137" s="27"/>
      <c r="J137" s="28"/>
      <c r="K137" s="8" t="s">
        <v>94</v>
      </c>
    </row>
    <row r="138" spans="1:11" s="8" customFormat="1" ht="15.75" customHeight="1">
      <c r="A138" s="29"/>
      <c r="B138" s="20"/>
      <c r="C138" s="30"/>
      <c r="D138" s="1"/>
      <c r="F138" s="27"/>
      <c r="G138" s="28"/>
      <c r="J138" s="31"/>
      <c r="K138" s="22"/>
    </row>
    <row r="139" spans="1:11" s="8" customFormat="1">
      <c r="C139" s="32"/>
      <c r="D139" s="33"/>
      <c r="F139" s="10"/>
      <c r="G139" s="34"/>
      <c r="H139" s="10"/>
      <c r="I139" s="10"/>
      <c r="J139" s="35"/>
      <c r="K139" s="22"/>
    </row>
    <row r="140" spans="1:11">
      <c r="E140" s="39"/>
    </row>
    <row r="141" spans="1:11">
      <c r="A141" s="103"/>
      <c r="H141" s="42"/>
      <c r="I141" s="42"/>
      <c r="J141" s="42"/>
    </row>
    <row r="142" spans="1:11">
      <c r="G142" s="27"/>
      <c r="H142" s="28"/>
      <c r="I142" s="28"/>
      <c r="J142" s="8"/>
    </row>
  </sheetData>
  <mergeCells count="14">
    <mergeCell ref="A52:A53"/>
    <mergeCell ref="B52:D52"/>
    <mergeCell ref="E52:G52"/>
    <mergeCell ref="H52:K52"/>
    <mergeCell ref="A1:J1"/>
    <mergeCell ref="A2:J2"/>
    <mergeCell ref="A3:J3"/>
    <mergeCell ref="J5:K5"/>
    <mergeCell ref="A6:K6"/>
    <mergeCell ref="A7:A8"/>
    <mergeCell ref="B7:D7"/>
    <mergeCell ref="E7:G7"/>
    <mergeCell ref="H7:K7"/>
    <mergeCell ref="A51:K51"/>
  </mergeCells>
  <printOptions horizontalCentered="1"/>
  <pageMargins left="0.15748031496062992" right="0" top="0.15748031496062992" bottom="0.15748031496062992" header="0.15748031496062992" footer="0.15748031496062992"/>
  <pageSetup paperSize="9" scale="59" fitToHeight="3" orientation="portrait" r:id="rId1"/>
  <headerFooter alignWithMargins="0"/>
  <rowBreaks count="1" manualBreakCount="1">
    <brk id="50" max="9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0"/>
  <sheetViews>
    <sheetView zoomScale="65" zoomScaleNormal="65" zoomScaleSheetLayoutView="85" workbookViewId="0">
      <selection activeCell="T13" sqref="T13"/>
    </sheetView>
  </sheetViews>
  <sheetFormatPr defaultRowHeight="17.25"/>
  <cols>
    <col min="1" max="1" width="46.7109375" style="40" customWidth="1"/>
    <col min="2" max="2" width="16.85546875" style="40" customWidth="1"/>
    <col min="3" max="5" width="17.42578125" style="94" customWidth="1"/>
    <col min="6" max="6" width="13.28515625" style="95" customWidth="1"/>
    <col min="7" max="7" width="15.140625" style="40" hidden="1" customWidth="1"/>
    <col min="8" max="8" width="16.7109375" style="40" hidden="1" customWidth="1"/>
    <col min="9" max="9" width="13.42578125" style="41" hidden="1" customWidth="1"/>
    <col min="10" max="10" width="17.140625" style="40" hidden="1" customWidth="1"/>
    <col min="11" max="11" width="0.28515625" style="40" hidden="1" customWidth="1"/>
    <col min="12" max="12" width="17.42578125" style="40" hidden="1" customWidth="1"/>
    <col min="13" max="13" width="12.85546875" style="82" hidden="1" customWidth="1"/>
    <col min="14" max="14" width="11.42578125" style="83" bestFit="1" customWidth="1"/>
    <col min="15" max="15" width="9.140625" style="83"/>
    <col min="16" max="16" width="13.42578125" style="83" bestFit="1" customWidth="1"/>
    <col min="17" max="16384" width="9.140625" style="83"/>
  </cols>
  <sheetData>
    <row r="1" spans="1:13" ht="22.5" customHeight="1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149"/>
    </row>
    <row r="2" spans="1:13" ht="17.25" customHeight="1">
      <c r="A2" s="263" t="s">
        <v>193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149"/>
    </row>
    <row r="3" spans="1:13" ht="15.75" customHeight="1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149"/>
    </row>
    <row r="4" spans="1:13" ht="39" hidden="1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9"/>
    </row>
    <row r="5" spans="1:13" ht="21" customHeight="1">
      <c r="A5" s="148"/>
      <c r="B5" s="148"/>
      <c r="C5" s="148"/>
      <c r="D5" s="148"/>
      <c r="E5" s="148"/>
      <c r="F5" s="150"/>
      <c r="G5" s="148"/>
      <c r="H5" s="148"/>
      <c r="I5" s="150"/>
      <c r="J5" s="148"/>
      <c r="K5" s="148"/>
      <c r="L5" s="264" t="s">
        <v>37</v>
      </c>
      <c r="M5" s="264"/>
    </row>
    <row r="6" spans="1:13" ht="18.75">
      <c r="A6" s="265" t="s">
        <v>43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7"/>
    </row>
    <row r="7" spans="1:13" ht="21" customHeight="1">
      <c r="A7" s="253" t="s">
        <v>0</v>
      </c>
      <c r="B7" s="255" t="s">
        <v>23</v>
      </c>
      <c r="C7" s="256"/>
      <c r="D7" s="256"/>
      <c r="E7" s="256"/>
      <c r="F7" s="257"/>
      <c r="G7" s="258" t="s">
        <v>38</v>
      </c>
      <c r="H7" s="259"/>
      <c r="I7" s="260"/>
      <c r="J7" s="261" t="s">
        <v>74</v>
      </c>
      <c r="K7" s="261"/>
      <c r="L7" s="261"/>
      <c r="M7" s="261"/>
    </row>
    <row r="8" spans="1:13" s="10" customFormat="1" ht="88.5" customHeight="1">
      <c r="A8" s="254"/>
      <c r="B8" s="142" t="s">
        <v>144</v>
      </c>
      <c r="C8" s="142" t="s">
        <v>188</v>
      </c>
      <c r="D8" s="142" t="s">
        <v>191</v>
      </c>
      <c r="E8" s="142" t="s">
        <v>192</v>
      </c>
      <c r="F8" s="143" t="s">
        <v>53</v>
      </c>
      <c r="G8" s="142" t="s">
        <v>144</v>
      </c>
      <c r="H8" s="142" t="s">
        <v>188</v>
      </c>
      <c r="I8" s="143" t="s">
        <v>53</v>
      </c>
      <c r="J8" s="142" t="s">
        <v>144</v>
      </c>
      <c r="K8" s="142" t="s">
        <v>145</v>
      </c>
      <c r="L8" s="142" t="s">
        <v>188</v>
      </c>
      <c r="M8" s="143" t="s">
        <v>53</v>
      </c>
    </row>
    <row r="9" spans="1:13" s="10" customFormat="1" ht="21" customHeight="1">
      <c r="A9" s="144" t="s">
        <v>1</v>
      </c>
      <c r="B9" s="151">
        <f>SUM(B10:B19)</f>
        <v>212811</v>
      </c>
      <c r="C9" s="151">
        <f>SUM(C10:C19)</f>
        <v>156046</v>
      </c>
      <c r="D9" s="151">
        <f>SUM(D10:D19)</f>
        <v>72253</v>
      </c>
      <c r="E9" s="151">
        <f>SUM(E10:E19)</f>
        <v>219043</v>
      </c>
      <c r="F9" s="152">
        <f>E9/B9*100</f>
        <v>102.9284200534747</v>
      </c>
      <c r="G9" s="151">
        <f>SUM(G10:G19)</f>
        <v>50201</v>
      </c>
      <c r="H9" s="151">
        <f>SUM(H10:H19)</f>
        <v>27904</v>
      </c>
      <c r="I9" s="152">
        <f>H9/G9*100</f>
        <v>55.584550108563576</v>
      </c>
      <c r="J9" s="153">
        <f t="shared" ref="J9:J39" si="0">B9+G9</f>
        <v>263012</v>
      </c>
      <c r="K9" s="153"/>
      <c r="L9" s="153">
        <f t="shared" ref="L9:L35" si="1">C9+H9</f>
        <v>183950</v>
      </c>
      <c r="M9" s="152">
        <f t="shared" ref="M9:M18" si="2">L9/J9*100</f>
        <v>69.939774611044356</v>
      </c>
    </row>
    <row r="10" spans="1:13" s="10" customFormat="1" ht="20.25" customHeight="1">
      <c r="A10" s="145" t="s">
        <v>90</v>
      </c>
      <c r="B10" s="154">
        <v>182012</v>
      </c>
      <c r="C10" s="154">
        <v>128574</v>
      </c>
      <c r="D10" s="154">
        <v>66654</v>
      </c>
      <c r="E10" s="154">
        <v>198403</v>
      </c>
      <c r="F10" s="152">
        <f t="shared" ref="F10:F35" si="3">E10/B10*100</f>
        <v>109.00545019009735</v>
      </c>
      <c r="G10" s="154">
        <v>14888</v>
      </c>
      <c r="H10" s="155">
        <v>11510</v>
      </c>
      <c r="I10" s="152">
        <f>H10/G10*100</f>
        <v>77.310585706609345</v>
      </c>
      <c r="J10" s="155">
        <f t="shared" si="0"/>
        <v>196900</v>
      </c>
      <c r="K10" s="155"/>
      <c r="L10" s="155">
        <f t="shared" si="1"/>
        <v>140084</v>
      </c>
      <c r="M10" s="152">
        <f t="shared" si="2"/>
        <v>71.144743524631792</v>
      </c>
    </row>
    <row r="11" spans="1:13" s="10" customFormat="1" ht="24.75" customHeight="1">
      <c r="A11" s="145" t="s">
        <v>95</v>
      </c>
      <c r="B11" s="154">
        <v>12791</v>
      </c>
      <c r="C11" s="154">
        <v>11001</v>
      </c>
      <c r="D11" s="154">
        <v>3414</v>
      </c>
      <c r="E11" s="154">
        <v>1466</v>
      </c>
      <c r="F11" s="152">
        <f t="shared" si="3"/>
        <v>11.461183644750216</v>
      </c>
      <c r="G11" s="154">
        <v>3250</v>
      </c>
      <c r="H11" s="155">
        <v>2795</v>
      </c>
      <c r="I11" s="152">
        <f>H11/G11*100</f>
        <v>86</v>
      </c>
      <c r="J11" s="155">
        <f t="shared" si="0"/>
        <v>16041</v>
      </c>
      <c r="K11" s="155"/>
      <c r="L11" s="155">
        <f t="shared" si="1"/>
        <v>13796</v>
      </c>
      <c r="M11" s="152">
        <f t="shared" si="2"/>
        <v>86.0046131787295</v>
      </c>
    </row>
    <row r="12" spans="1:13" s="10" customFormat="1" ht="63.75" customHeight="1">
      <c r="A12" s="145" t="s">
        <v>141</v>
      </c>
      <c r="B12" s="154">
        <v>3177</v>
      </c>
      <c r="C12" s="154">
        <v>3000</v>
      </c>
      <c r="D12" s="154">
        <v>0</v>
      </c>
      <c r="E12" s="154">
        <v>4111</v>
      </c>
      <c r="F12" s="152">
        <f t="shared" si="3"/>
        <v>129.39880390305319</v>
      </c>
      <c r="G12" s="154">
        <v>0</v>
      </c>
      <c r="H12" s="155">
        <v>0</v>
      </c>
      <c r="I12" s="152">
        <v>0</v>
      </c>
      <c r="J12" s="155">
        <f t="shared" si="0"/>
        <v>3177</v>
      </c>
      <c r="K12" s="155"/>
      <c r="L12" s="155">
        <f t="shared" si="1"/>
        <v>3000</v>
      </c>
      <c r="M12" s="152">
        <f t="shared" si="2"/>
        <v>94.428706326723315</v>
      </c>
    </row>
    <row r="13" spans="1:13" s="10" customFormat="1" ht="46.5" customHeight="1">
      <c r="A13" s="145" t="s">
        <v>85</v>
      </c>
      <c r="B13" s="154">
        <v>0</v>
      </c>
      <c r="C13" s="156">
        <v>10</v>
      </c>
      <c r="D13" s="156">
        <v>26</v>
      </c>
      <c r="E13" s="156">
        <v>10</v>
      </c>
      <c r="F13" s="152" t="e">
        <f t="shared" si="3"/>
        <v>#DIV/0!</v>
      </c>
      <c r="G13" s="154">
        <v>0</v>
      </c>
      <c r="H13" s="155">
        <v>0</v>
      </c>
      <c r="I13" s="152">
        <v>0</v>
      </c>
      <c r="J13" s="155">
        <f t="shared" si="0"/>
        <v>0</v>
      </c>
      <c r="K13" s="155"/>
      <c r="L13" s="155">
        <f t="shared" si="1"/>
        <v>10</v>
      </c>
      <c r="M13" s="152">
        <v>0</v>
      </c>
    </row>
    <row r="14" spans="1:13" s="10" customFormat="1" ht="45.75" customHeight="1">
      <c r="A14" s="145" t="s">
        <v>15</v>
      </c>
      <c r="B14" s="154">
        <v>8738</v>
      </c>
      <c r="C14" s="156">
        <v>8956</v>
      </c>
      <c r="D14" s="156">
        <v>315</v>
      </c>
      <c r="E14" s="156">
        <v>8959</v>
      </c>
      <c r="F14" s="152">
        <f t="shared" si="3"/>
        <v>102.52918287937743</v>
      </c>
      <c r="G14" s="154">
        <v>4076</v>
      </c>
      <c r="H14" s="155">
        <v>5605</v>
      </c>
      <c r="I14" s="152">
        <f>H14/G14*100</f>
        <v>137.51226692836113</v>
      </c>
      <c r="J14" s="155">
        <f t="shared" si="0"/>
        <v>12814</v>
      </c>
      <c r="K14" s="155"/>
      <c r="L14" s="155">
        <f t="shared" si="1"/>
        <v>14561</v>
      </c>
      <c r="M14" s="152">
        <f t="shared" si="2"/>
        <v>113.6335258311222</v>
      </c>
    </row>
    <row r="15" spans="1:13" s="10" customFormat="1" ht="61.5" customHeight="1">
      <c r="A15" s="145" t="s">
        <v>114</v>
      </c>
      <c r="B15" s="154">
        <v>4117</v>
      </c>
      <c r="C15" s="154">
        <v>2919</v>
      </c>
      <c r="D15" s="154">
        <v>1592</v>
      </c>
      <c r="E15" s="154">
        <v>3924</v>
      </c>
      <c r="F15" s="152">
        <f t="shared" si="3"/>
        <v>95.31212047607481</v>
      </c>
      <c r="G15" s="155">
        <v>0</v>
      </c>
      <c r="H15" s="155">
        <v>0</v>
      </c>
      <c r="I15" s="152">
        <v>0</v>
      </c>
      <c r="J15" s="155">
        <f t="shared" si="0"/>
        <v>4117</v>
      </c>
      <c r="K15" s="155"/>
      <c r="L15" s="155">
        <f t="shared" si="1"/>
        <v>2919</v>
      </c>
      <c r="M15" s="152">
        <f t="shared" si="2"/>
        <v>70.901141607966963</v>
      </c>
    </row>
    <row r="16" spans="1:13" s="10" customFormat="1" ht="41.25" hidden="1" customHeight="1">
      <c r="A16" s="145" t="s">
        <v>86</v>
      </c>
      <c r="B16" s="154">
        <v>0</v>
      </c>
      <c r="C16" s="156">
        <v>0</v>
      </c>
      <c r="D16" s="156">
        <v>0</v>
      </c>
      <c r="E16" s="156">
        <v>0</v>
      </c>
      <c r="F16" s="152" t="e">
        <f t="shared" si="3"/>
        <v>#DIV/0!</v>
      </c>
      <c r="G16" s="155">
        <v>8917</v>
      </c>
      <c r="H16" s="155">
        <v>723</v>
      </c>
      <c r="I16" s="152">
        <f>H16/G16*100</f>
        <v>8.1081081081081088</v>
      </c>
      <c r="J16" s="155">
        <f t="shared" si="0"/>
        <v>8917</v>
      </c>
      <c r="K16" s="155"/>
      <c r="L16" s="155">
        <f t="shared" si="1"/>
        <v>723</v>
      </c>
      <c r="M16" s="152">
        <f t="shared" si="2"/>
        <v>8.1081081081081088</v>
      </c>
    </row>
    <row r="17" spans="1:17" s="10" customFormat="1" ht="20.25" hidden="1" customHeight="1">
      <c r="A17" s="145" t="s">
        <v>87</v>
      </c>
      <c r="B17" s="154">
        <v>0</v>
      </c>
      <c r="C17" s="156">
        <v>0</v>
      </c>
      <c r="D17" s="156">
        <v>0</v>
      </c>
      <c r="E17" s="156">
        <v>0</v>
      </c>
      <c r="F17" s="152" t="e">
        <f t="shared" si="3"/>
        <v>#DIV/0!</v>
      </c>
      <c r="G17" s="154">
        <v>19070</v>
      </c>
      <c r="H17" s="155">
        <v>7271</v>
      </c>
      <c r="I17" s="152">
        <f>H17/G17*100</f>
        <v>38.127949659150502</v>
      </c>
      <c r="J17" s="155">
        <f t="shared" si="0"/>
        <v>19070</v>
      </c>
      <c r="K17" s="155"/>
      <c r="L17" s="155">
        <f t="shared" si="1"/>
        <v>7271</v>
      </c>
      <c r="M17" s="152">
        <f t="shared" si="2"/>
        <v>38.127949659150502</v>
      </c>
      <c r="N17" s="85"/>
      <c r="O17" s="85"/>
      <c r="P17" s="85"/>
      <c r="Q17" s="85"/>
    </row>
    <row r="18" spans="1:17" s="10" customFormat="1" ht="23.25" customHeight="1">
      <c r="A18" s="145" t="s">
        <v>88</v>
      </c>
      <c r="B18" s="154">
        <v>1976</v>
      </c>
      <c r="C18" s="154">
        <v>1586</v>
      </c>
      <c r="D18" s="154">
        <v>252</v>
      </c>
      <c r="E18" s="154">
        <v>2170</v>
      </c>
      <c r="F18" s="152">
        <f t="shared" si="3"/>
        <v>109.81781376518218</v>
      </c>
      <c r="G18" s="154">
        <v>0</v>
      </c>
      <c r="H18" s="155">
        <v>0</v>
      </c>
      <c r="I18" s="152">
        <v>0</v>
      </c>
      <c r="J18" s="155">
        <f t="shared" si="0"/>
        <v>1976</v>
      </c>
      <c r="K18" s="155"/>
      <c r="L18" s="155">
        <f t="shared" si="1"/>
        <v>1586</v>
      </c>
      <c r="M18" s="152">
        <f t="shared" si="2"/>
        <v>80.26315789473685</v>
      </c>
      <c r="N18" s="85"/>
      <c r="O18" s="85"/>
      <c r="P18" s="85"/>
      <c r="Q18" s="85"/>
    </row>
    <row r="19" spans="1:17" s="10" customFormat="1" ht="39" hidden="1" customHeight="1">
      <c r="A19" s="145" t="s">
        <v>89</v>
      </c>
      <c r="B19" s="154">
        <v>0</v>
      </c>
      <c r="C19" s="154"/>
      <c r="D19" s="154"/>
      <c r="E19" s="154"/>
      <c r="F19" s="152" t="e">
        <f t="shared" si="3"/>
        <v>#DIV/0!</v>
      </c>
      <c r="G19" s="154"/>
      <c r="H19" s="155"/>
      <c r="I19" s="152">
        <v>0</v>
      </c>
      <c r="J19" s="155">
        <f t="shared" si="0"/>
        <v>0</v>
      </c>
      <c r="K19" s="155"/>
      <c r="L19" s="155">
        <f t="shared" si="1"/>
        <v>0</v>
      </c>
      <c r="M19" s="152">
        <v>0</v>
      </c>
      <c r="N19" s="85"/>
      <c r="O19" s="85"/>
      <c r="P19" s="85"/>
      <c r="Q19" s="85"/>
    </row>
    <row r="20" spans="1:17" s="87" customFormat="1" ht="22.5" customHeight="1">
      <c r="A20" s="144" t="s">
        <v>2</v>
      </c>
      <c r="B20" s="151">
        <f>SUM(B21:B34)</f>
        <v>29174</v>
      </c>
      <c r="C20" s="151">
        <f>SUM(C21:C34)</f>
        <v>29032</v>
      </c>
      <c r="D20" s="151">
        <f>SUM(D21:D34)</f>
        <v>16751</v>
      </c>
      <c r="E20" s="151">
        <f>SUM(E21:E34)</f>
        <v>36737</v>
      </c>
      <c r="F20" s="152">
        <f t="shared" si="3"/>
        <v>125.9237677383972</v>
      </c>
      <c r="G20" s="151">
        <f>SUM(G21:G34)</f>
        <v>4865</v>
      </c>
      <c r="H20" s="151">
        <f>SUM(H21:H34)</f>
        <v>1650</v>
      </c>
      <c r="I20" s="152">
        <f>H20/G20*100</f>
        <v>33.915724563206581</v>
      </c>
      <c r="J20" s="153">
        <f t="shared" si="0"/>
        <v>34039</v>
      </c>
      <c r="K20" s="153"/>
      <c r="L20" s="153">
        <f t="shared" si="1"/>
        <v>30682</v>
      </c>
      <c r="M20" s="152">
        <f>L20/J20*100</f>
        <v>90.137783131114318</v>
      </c>
      <c r="N20" s="86"/>
      <c r="O20" s="86"/>
      <c r="P20" s="86"/>
      <c r="Q20" s="86"/>
    </row>
    <row r="21" spans="1:17" s="10" customFormat="1" ht="24" customHeight="1">
      <c r="A21" s="146" t="s">
        <v>16</v>
      </c>
      <c r="B21" s="156">
        <v>22338</v>
      </c>
      <c r="C21" s="154">
        <v>23109</v>
      </c>
      <c r="D21" s="154">
        <v>14585</v>
      </c>
      <c r="E21" s="154">
        <v>28944</v>
      </c>
      <c r="F21" s="152">
        <f t="shared" si="3"/>
        <v>129.57292506043515</v>
      </c>
      <c r="G21" s="154">
        <v>4425</v>
      </c>
      <c r="H21" s="155">
        <v>785</v>
      </c>
      <c r="I21" s="152">
        <f>H21/G21*100</f>
        <v>17.740112994350284</v>
      </c>
      <c r="J21" s="155">
        <f t="shared" si="0"/>
        <v>26763</v>
      </c>
      <c r="K21" s="155"/>
      <c r="L21" s="155">
        <f t="shared" si="1"/>
        <v>23894</v>
      </c>
      <c r="M21" s="152">
        <f>L21/J21*100</f>
        <v>89.279976086387919</v>
      </c>
    </row>
    <row r="22" spans="1:17" s="10" customFormat="1" ht="27" customHeight="1">
      <c r="A22" s="146" t="s">
        <v>42</v>
      </c>
      <c r="B22" s="156">
        <v>700</v>
      </c>
      <c r="C22" s="154">
        <v>771</v>
      </c>
      <c r="D22" s="154">
        <v>315</v>
      </c>
      <c r="E22" s="154">
        <v>856</v>
      </c>
      <c r="F22" s="152">
        <f t="shared" si="3"/>
        <v>122.28571428571429</v>
      </c>
      <c r="G22" s="154">
        <v>340</v>
      </c>
      <c r="H22" s="155">
        <v>495</v>
      </c>
      <c r="I22" s="152">
        <f>H22/G22*100</f>
        <v>145.58823529411765</v>
      </c>
      <c r="J22" s="155">
        <f t="shared" si="0"/>
        <v>1040</v>
      </c>
      <c r="K22" s="155"/>
      <c r="L22" s="155">
        <f t="shared" si="1"/>
        <v>1266</v>
      </c>
      <c r="M22" s="152">
        <f>L22/J22*100</f>
        <v>121.73076923076923</v>
      </c>
    </row>
    <row r="23" spans="1:17" s="10" customFormat="1" ht="47.25" hidden="1" customHeight="1">
      <c r="A23" s="146" t="s">
        <v>14</v>
      </c>
      <c r="B23" s="156">
        <v>0</v>
      </c>
      <c r="C23" s="154"/>
      <c r="D23" s="154"/>
      <c r="E23" s="154"/>
      <c r="F23" s="152" t="e">
        <f t="shared" si="3"/>
        <v>#DIV/0!</v>
      </c>
      <c r="G23" s="154">
        <v>0</v>
      </c>
      <c r="H23" s="155"/>
      <c r="I23" s="152">
        <v>0</v>
      </c>
      <c r="J23" s="155">
        <f t="shared" si="0"/>
        <v>0</v>
      </c>
      <c r="K23" s="155"/>
      <c r="L23" s="155">
        <f t="shared" si="1"/>
        <v>0</v>
      </c>
      <c r="M23" s="152">
        <v>0</v>
      </c>
    </row>
    <row r="24" spans="1:17" s="10" customFormat="1" ht="51" customHeight="1">
      <c r="A24" s="146" t="s">
        <v>22</v>
      </c>
      <c r="B24" s="156">
        <v>760</v>
      </c>
      <c r="C24" s="154">
        <v>910</v>
      </c>
      <c r="D24" s="154">
        <v>39</v>
      </c>
      <c r="E24" s="154">
        <v>926</v>
      </c>
      <c r="F24" s="152">
        <f t="shared" si="3"/>
        <v>121.84210526315789</v>
      </c>
      <c r="G24" s="154">
        <v>0</v>
      </c>
      <c r="H24" s="155">
        <v>0</v>
      </c>
      <c r="I24" s="152">
        <v>0</v>
      </c>
      <c r="J24" s="155">
        <f t="shared" si="0"/>
        <v>760</v>
      </c>
      <c r="K24" s="155"/>
      <c r="L24" s="155">
        <f t="shared" si="1"/>
        <v>910</v>
      </c>
      <c r="M24" s="152">
        <f t="shared" ref="M24:M29" si="4">L24/J24*100</f>
        <v>119.73684210526316</v>
      </c>
    </row>
    <row r="25" spans="1:17" s="10" customFormat="1" ht="21.75" customHeight="1">
      <c r="A25" s="146" t="s">
        <v>102</v>
      </c>
      <c r="B25" s="156">
        <v>0</v>
      </c>
      <c r="C25" s="154">
        <v>20</v>
      </c>
      <c r="D25" s="154">
        <v>2</v>
      </c>
      <c r="E25" s="154">
        <v>20</v>
      </c>
      <c r="F25" s="152" t="e">
        <f t="shared" si="3"/>
        <v>#DIV/0!</v>
      </c>
      <c r="G25" s="154">
        <v>0</v>
      </c>
      <c r="H25" s="155">
        <v>62</v>
      </c>
      <c r="I25" s="152">
        <v>0</v>
      </c>
      <c r="J25" s="155">
        <f t="shared" si="0"/>
        <v>0</v>
      </c>
      <c r="K25" s="155"/>
      <c r="L25" s="155">
        <f t="shared" si="1"/>
        <v>82</v>
      </c>
      <c r="M25" s="152">
        <v>0</v>
      </c>
    </row>
    <row r="26" spans="1:17" s="10" customFormat="1" ht="29.25" customHeight="1">
      <c r="A26" s="146" t="s">
        <v>52</v>
      </c>
      <c r="B26" s="154">
        <v>4306</v>
      </c>
      <c r="C26" s="154">
        <v>3314</v>
      </c>
      <c r="D26" s="154">
        <v>1221</v>
      </c>
      <c r="E26" s="154">
        <v>4932</v>
      </c>
      <c r="F26" s="152">
        <f t="shared" si="3"/>
        <v>114.53785415699025</v>
      </c>
      <c r="G26" s="154">
        <v>0</v>
      </c>
      <c r="H26" s="155">
        <v>0</v>
      </c>
      <c r="I26" s="152">
        <v>0</v>
      </c>
      <c r="J26" s="155">
        <f t="shared" si="0"/>
        <v>4306</v>
      </c>
      <c r="K26" s="155"/>
      <c r="L26" s="155">
        <f t="shared" si="1"/>
        <v>3314</v>
      </c>
      <c r="M26" s="152">
        <f t="shared" si="4"/>
        <v>76.962378077101718</v>
      </c>
    </row>
    <row r="27" spans="1:17" s="10" customFormat="1" ht="22.5" customHeight="1">
      <c r="A27" s="146" t="s">
        <v>18</v>
      </c>
      <c r="B27" s="154">
        <v>350</v>
      </c>
      <c r="C27" s="154">
        <v>0</v>
      </c>
      <c r="D27" s="154">
        <v>403</v>
      </c>
      <c r="E27" s="154">
        <v>50</v>
      </c>
      <c r="F27" s="152">
        <f t="shared" si="3"/>
        <v>14.285714285714285</v>
      </c>
      <c r="G27" s="154">
        <v>0</v>
      </c>
      <c r="H27" s="155">
        <v>0</v>
      </c>
      <c r="I27" s="152">
        <v>0</v>
      </c>
      <c r="J27" s="155">
        <f t="shared" si="0"/>
        <v>350</v>
      </c>
      <c r="K27" s="155"/>
      <c r="L27" s="155">
        <f t="shared" si="1"/>
        <v>0</v>
      </c>
      <c r="M27" s="152">
        <f t="shared" si="4"/>
        <v>0</v>
      </c>
    </row>
    <row r="28" spans="1:17" s="10" customFormat="1" ht="23.25" customHeight="1">
      <c r="A28" s="146" t="s">
        <v>5</v>
      </c>
      <c r="B28" s="154">
        <v>300</v>
      </c>
      <c r="C28" s="154">
        <v>666</v>
      </c>
      <c r="D28" s="154">
        <v>81</v>
      </c>
      <c r="E28" s="154">
        <v>666</v>
      </c>
      <c r="F28" s="152">
        <f t="shared" si="3"/>
        <v>222.00000000000003</v>
      </c>
      <c r="G28" s="154">
        <v>100</v>
      </c>
      <c r="H28" s="155">
        <v>59</v>
      </c>
      <c r="I28" s="152">
        <f>H28/G28*100</f>
        <v>59</v>
      </c>
      <c r="J28" s="155">
        <f t="shared" si="0"/>
        <v>400</v>
      </c>
      <c r="K28" s="155"/>
      <c r="L28" s="155">
        <f t="shared" si="1"/>
        <v>725</v>
      </c>
      <c r="M28" s="152">
        <f t="shared" si="4"/>
        <v>181.25</v>
      </c>
    </row>
    <row r="29" spans="1:17" s="10" customFormat="1" ht="48" customHeight="1">
      <c r="A29" s="146" t="s">
        <v>17</v>
      </c>
      <c r="B29" s="154">
        <v>320</v>
      </c>
      <c r="C29" s="154">
        <v>242</v>
      </c>
      <c r="D29" s="154">
        <v>131</v>
      </c>
      <c r="E29" s="154">
        <v>343</v>
      </c>
      <c r="F29" s="152">
        <f t="shared" si="3"/>
        <v>107.18749999999999</v>
      </c>
      <c r="G29" s="154">
        <v>0</v>
      </c>
      <c r="H29" s="155">
        <v>249</v>
      </c>
      <c r="I29" s="152">
        <v>0</v>
      </c>
      <c r="J29" s="155">
        <f t="shared" si="0"/>
        <v>320</v>
      </c>
      <c r="K29" s="155"/>
      <c r="L29" s="155">
        <f t="shared" si="1"/>
        <v>491</v>
      </c>
      <c r="M29" s="152">
        <f t="shared" si="4"/>
        <v>153.4375</v>
      </c>
    </row>
    <row r="30" spans="1:17" s="10" customFormat="1" ht="24.75" customHeight="1">
      <c r="A30" s="146" t="s">
        <v>78</v>
      </c>
      <c r="B30" s="154">
        <v>0</v>
      </c>
      <c r="C30" s="154">
        <v>0</v>
      </c>
      <c r="D30" s="154">
        <v>-26</v>
      </c>
      <c r="E30" s="154">
        <v>0</v>
      </c>
      <c r="F30" s="152" t="e">
        <f t="shared" si="3"/>
        <v>#DIV/0!</v>
      </c>
      <c r="G30" s="154">
        <v>0</v>
      </c>
      <c r="H30" s="155">
        <v>0</v>
      </c>
      <c r="I30" s="152">
        <v>0</v>
      </c>
      <c r="J30" s="155">
        <f t="shared" si="0"/>
        <v>0</v>
      </c>
      <c r="K30" s="155"/>
      <c r="L30" s="155">
        <f t="shared" si="1"/>
        <v>0</v>
      </c>
      <c r="M30" s="152">
        <v>0</v>
      </c>
    </row>
    <row r="31" spans="1:17" s="10" customFormat="1" ht="20.25" customHeight="1">
      <c r="A31" s="146" t="s">
        <v>36</v>
      </c>
      <c r="B31" s="154">
        <v>100</v>
      </c>
      <c r="C31" s="154">
        <v>0</v>
      </c>
      <c r="D31" s="154">
        <v>0</v>
      </c>
      <c r="E31" s="154">
        <v>0</v>
      </c>
      <c r="F31" s="152">
        <f t="shared" si="3"/>
        <v>0</v>
      </c>
      <c r="G31" s="154">
        <v>0</v>
      </c>
      <c r="H31" s="155">
        <v>0</v>
      </c>
      <c r="I31" s="152">
        <v>0</v>
      </c>
      <c r="J31" s="155">
        <f t="shared" si="0"/>
        <v>100</v>
      </c>
      <c r="K31" s="155"/>
      <c r="L31" s="155">
        <f t="shared" si="1"/>
        <v>0</v>
      </c>
      <c r="M31" s="152">
        <v>0</v>
      </c>
    </row>
    <row r="32" spans="1:17" s="10" customFormat="1" ht="24" hidden="1" customHeight="1">
      <c r="A32" s="146" t="s">
        <v>78</v>
      </c>
      <c r="B32" s="154">
        <v>0</v>
      </c>
      <c r="C32" s="154">
        <v>0</v>
      </c>
      <c r="D32" s="154"/>
      <c r="E32" s="154"/>
      <c r="F32" s="152" t="e">
        <f t="shared" si="3"/>
        <v>#DIV/0!</v>
      </c>
      <c r="G32" s="154">
        <v>0</v>
      </c>
      <c r="H32" s="155">
        <v>0</v>
      </c>
      <c r="I32" s="152">
        <v>0</v>
      </c>
      <c r="J32" s="155">
        <f t="shared" si="0"/>
        <v>0</v>
      </c>
      <c r="K32" s="155"/>
      <c r="L32" s="155">
        <f t="shared" si="1"/>
        <v>0</v>
      </c>
      <c r="M32" s="152">
        <v>0</v>
      </c>
    </row>
    <row r="33" spans="1:15" s="10" customFormat="1" ht="39" hidden="1" customHeight="1">
      <c r="A33" s="146" t="s">
        <v>82</v>
      </c>
      <c r="B33" s="154"/>
      <c r="C33" s="154"/>
      <c r="D33" s="154"/>
      <c r="E33" s="154"/>
      <c r="F33" s="152" t="e">
        <f t="shared" si="3"/>
        <v>#DIV/0!</v>
      </c>
      <c r="G33" s="154"/>
      <c r="H33" s="155"/>
      <c r="I33" s="152" t="e">
        <f>H33/G33*100</f>
        <v>#DIV/0!</v>
      </c>
      <c r="J33" s="155">
        <f t="shared" si="0"/>
        <v>0</v>
      </c>
      <c r="K33" s="155"/>
      <c r="L33" s="155">
        <f t="shared" si="1"/>
        <v>0</v>
      </c>
      <c r="M33" s="152" t="e">
        <f>L33/J33*100</f>
        <v>#DIV/0!</v>
      </c>
    </row>
    <row r="34" spans="1:15" s="10" customFormat="1" ht="6.75" hidden="1" customHeight="1">
      <c r="A34" s="146" t="s">
        <v>103</v>
      </c>
      <c r="B34" s="154">
        <v>0</v>
      </c>
      <c r="C34" s="154">
        <v>0</v>
      </c>
      <c r="D34" s="154"/>
      <c r="E34" s="154"/>
      <c r="F34" s="152" t="e">
        <f t="shared" si="3"/>
        <v>#DIV/0!</v>
      </c>
      <c r="G34" s="154">
        <v>0</v>
      </c>
      <c r="H34" s="155">
        <v>0</v>
      </c>
      <c r="I34" s="152">
        <v>0</v>
      </c>
      <c r="J34" s="155">
        <f t="shared" si="0"/>
        <v>0</v>
      </c>
      <c r="K34" s="155"/>
      <c r="L34" s="155">
        <f t="shared" si="1"/>
        <v>0</v>
      </c>
      <c r="M34" s="152">
        <v>0</v>
      </c>
    </row>
    <row r="35" spans="1:15" s="87" customFormat="1" ht="48" customHeight="1">
      <c r="A35" s="147" t="s">
        <v>19</v>
      </c>
      <c r="B35" s="151">
        <f>B20+B9</f>
        <v>241985</v>
      </c>
      <c r="C35" s="151">
        <f>C20+C9</f>
        <v>185078</v>
      </c>
      <c r="D35" s="151">
        <f>D20+D9</f>
        <v>89004</v>
      </c>
      <c r="E35" s="151">
        <f>E20+E9</f>
        <v>255780</v>
      </c>
      <c r="F35" s="152">
        <f t="shared" si="3"/>
        <v>105.7007665764407</v>
      </c>
      <c r="G35" s="151">
        <f>G20+G9</f>
        <v>55066</v>
      </c>
      <c r="H35" s="151">
        <f>H20+H9</f>
        <v>29554</v>
      </c>
      <c r="I35" s="152">
        <f>H35/G35*100</f>
        <v>53.670141285003446</v>
      </c>
      <c r="J35" s="153">
        <f t="shared" si="0"/>
        <v>297051</v>
      </c>
      <c r="K35" s="153"/>
      <c r="L35" s="153">
        <f t="shared" si="1"/>
        <v>214632</v>
      </c>
      <c r="M35" s="152">
        <f>L35/J35*100</f>
        <v>72.254259369603204</v>
      </c>
    </row>
    <row r="36" spans="1:15" s="87" customFormat="1" ht="46.5" hidden="1" customHeight="1">
      <c r="A36" s="146" t="s">
        <v>99</v>
      </c>
      <c r="B36" s="157">
        <v>7</v>
      </c>
      <c r="C36" s="157">
        <v>7</v>
      </c>
      <c r="D36" s="157"/>
      <c r="E36" s="157"/>
      <c r="F36" s="152">
        <v>0</v>
      </c>
      <c r="G36" s="157">
        <v>400</v>
      </c>
      <c r="H36" s="157">
        <v>524</v>
      </c>
      <c r="I36" s="152">
        <v>0</v>
      </c>
      <c r="J36" s="158">
        <f t="shared" si="0"/>
        <v>407</v>
      </c>
      <c r="K36" s="158"/>
      <c r="L36" s="158">
        <f>H36+C36</f>
        <v>531</v>
      </c>
      <c r="M36" s="152">
        <v>0</v>
      </c>
    </row>
    <row r="37" spans="1:15" s="10" customFormat="1" ht="63" hidden="1" customHeight="1">
      <c r="A37" s="159" t="s">
        <v>136</v>
      </c>
      <c r="B37" s="160">
        <v>311332.3</v>
      </c>
      <c r="C37" s="160">
        <v>233546</v>
      </c>
      <c r="D37" s="160"/>
      <c r="E37" s="160"/>
      <c r="F37" s="152">
        <f>C37/B37*100</f>
        <v>75.015024139801753</v>
      </c>
      <c r="G37" s="157">
        <v>0</v>
      </c>
      <c r="H37" s="161">
        <v>0</v>
      </c>
      <c r="I37" s="152">
        <v>0</v>
      </c>
      <c r="J37" s="158">
        <f t="shared" si="0"/>
        <v>311332.3</v>
      </c>
      <c r="K37" s="158"/>
      <c r="L37" s="158">
        <f>C37+H37</f>
        <v>233546</v>
      </c>
      <c r="M37" s="152">
        <f t="shared" ref="M37:M46" si="5">L37/J37*100</f>
        <v>75.015024139801753</v>
      </c>
    </row>
    <row r="38" spans="1:15" s="10" customFormat="1" ht="86.25" hidden="1" customHeight="1">
      <c r="A38" s="159" t="s">
        <v>137</v>
      </c>
      <c r="B38" s="160">
        <v>0</v>
      </c>
      <c r="C38" s="160">
        <v>0</v>
      </c>
      <c r="D38" s="160"/>
      <c r="E38" s="160"/>
      <c r="F38" s="152" t="e">
        <f>C38/B38*100</f>
        <v>#DIV/0!</v>
      </c>
      <c r="G38" s="157">
        <v>0</v>
      </c>
      <c r="H38" s="161">
        <v>0</v>
      </c>
      <c r="I38" s="152">
        <v>0</v>
      </c>
      <c r="J38" s="158">
        <f t="shared" si="0"/>
        <v>0</v>
      </c>
      <c r="K38" s="158"/>
      <c r="L38" s="158">
        <f>C38+H38</f>
        <v>0</v>
      </c>
      <c r="M38" s="152" t="e">
        <f t="shared" si="5"/>
        <v>#DIV/0!</v>
      </c>
    </row>
    <row r="39" spans="1:15" s="10" customFormat="1" ht="86.25" hidden="1" customHeight="1">
      <c r="A39" s="159" t="s">
        <v>166</v>
      </c>
      <c r="B39" s="160">
        <v>3268.1</v>
      </c>
      <c r="C39" s="160">
        <v>3268.1</v>
      </c>
      <c r="D39" s="160"/>
      <c r="E39" s="160"/>
      <c r="F39" s="152">
        <f>C39/B39*100</f>
        <v>100</v>
      </c>
      <c r="G39" s="157">
        <v>3268</v>
      </c>
      <c r="H39" s="161">
        <v>3268</v>
      </c>
      <c r="I39" s="152">
        <v>0</v>
      </c>
      <c r="J39" s="158">
        <f t="shared" si="0"/>
        <v>6536.1</v>
      </c>
      <c r="K39" s="158"/>
      <c r="L39" s="158">
        <f>C39+H39</f>
        <v>6536.1</v>
      </c>
      <c r="M39" s="152">
        <f t="shared" si="5"/>
        <v>100</v>
      </c>
    </row>
    <row r="40" spans="1:15" s="10" customFormat="1" ht="88.5" hidden="1" customHeight="1">
      <c r="A40" s="159" t="s">
        <v>138</v>
      </c>
      <c r="B40" s="154">
        <v>0</v>
      </c>
      <c r="C40" s="156">
        <v>0</v>
      </c>
      <c r="D40" s="156"/>
      <c r="E40" s="156"/>
      <c r="F40" s="152">
        <v>0</v>
      </c>
      <c r="G40" s="155">
        <v>25529</v>
      </c>
      <c r="H40" s="155">
        <v>19146</v>
      </c>
      <c r="I40" s="152">
        <f t="shared" ref="I40:I45" si="6">H40/G40*100</f>
        <v>74.997062164597125</v>
      </c>
      <c r="J40" s="162">
        <f>G40</f>
        <v>25529</v>
      </c>
      <c r="K40" s="162"/>
      <c r="L40" s="162">
        <f>H40</f>
        <v>19146</v>
      </c>
      <c r="M40" s="152">
        <f t="shared" si="5"/>
        <v>74.997062164597125</v>
      </c>
    </row>
    <row r="41" spans="1:15" s="10" customFormat="1" ht="84" hidden="1" customHeight="1">
      <c r="A41" s="159" t="s">
        <v>139</v>
      </c>
      <c r="B41" s="155">
        <v>0</v>
      </c>
      <c r="C41" s="155">
        <v>0</v>
      </c>
      <c r="D41" s="155"/>
      <c r="E41" s="155"/>
      <c r="F41" s="152">
        <v>0</v>
      </c>
      <c r="G41" s="155">
        <v>8581</v>
      </c>
      <c r="H41" s="155">
        <v>6738</v>
      </c>
      <c r="I41" s="152">
        <f t="shared" si="6"/>
        <v>78.522316746299964</v>
      </c>
      <c r="J41" s="162">
        <f>G41</f>
        <v>8581</v>
      </c>
      <c r="K41" s="162"/>
      <c r="L41" s="162">
        <f>H41</f>
        <v>6738</v>
      </c>
      <c r="M41" s="152">
        <f t="shared" si="5"/>
        <v>78.522316746299964</v>
      </c>
      <c r="O41" s="88"/>
    </row>
    <row r="42" spans="1:15" s="10" customFormat="1" ht="66" hidden="1" customHeight="1">
      <c r="A42" s="163" t="s">
        <v>122</v>
      </c>
      <c r="B42" s="155">
        <v>544354</v>
      </c>
      <c r="C42" s="155">
        <v>392043</v>
      </c>
      <c r="D42" s="155"/>
      <c r="E42" s="155"/>
      <c r="F42" s="152">
        <f>C42/B42*100</f>
        <v>72.019862075046746</v>
      </c>
      <c r="G42" s="155">
        <v>55955</v>
      </c>
      <c r="H42" s="155">
        <v>49914</v>
      </c>
      <c r="I42" s="152">
        <f t="shared" si="6"/>
        <v>89.203824501831832</v>
      </c>
      <c r="J42" s="162">
        <f t="shared" ref="J42:J50" si="7">B42+G42</f>
        <v>600309</v>
      </c>
      <c r="K42" s="162"/>
      <c r="L42" s="162">
        <f t="shared" ref="L42:L50" si="8">C42+H42</f>
        <v>441957</v>
      </c>
      <c r="M42" s="152">
        <f t="shared" si="5"/>
        <v>73.621584883784848</v>
      </c>
      <c r="O42" s="88"/>
    </row>
    <row r="43" spans="1:15" s="10" customFormat="1" ht="44.25" hidden="1" customHeight="1">
      <c r="A43" s="216" t="s">
        <v>189</v>
      </c>
      <c r="B43" s="155">
        <v>0</v>
      </c>
      <c r="C43" s="155">
        <v>0</v>
      </c>
      <c r="D43" s="155"/>
      <c r="E43" s="155"/>
      <c r="F43" s="152">
        <v>0</v>
      </c>
      <c r="G43" s="155">
        <v>3688</v>
      </c>
      <c r="H43" s="155">
        <v>704</v>
      </c>
      <c r="I43" s="152">
        <f t="shared" si="6"/>
        <v>19.088937093275486</v>
      </c>
      <c r="J43" s="162">
        <f t="shared" si="7"/>
        <v>3688</v>
      </c>
      <c r="K43" s="162"/>
      <c r="L43" s="162">
        <f t="shared" si="8"/>
        <v>704</v>
      </c>
      <c r="M43" s="152">
        <f t="shared" si="5"/>
        <v>19.088937093275486</v>
      </c>
      <c r="O43" s="88"/>
    </row>
    <row r="44" spans="1:15" s="10" customFormat="1" ht="87" hidden="1" customHeight="1">
      <c r="A44" s="164" t="s">
        <v>133</v>
      </c>
      <c r="B44" s="154">
        <v>0</v>
      </c>
      <c r="C44" s="154">
        <v>0</v>
      </c>
      <c r="D44" s="154"/>
      <c r="E44" s="154"/>
      <c r="F44" s="152">
        <v>0</v>
      </c>
      <c r="G44" s="156">
        <v>411</v>
      </c>
      <c r="H44" s="155">
        <v>7</v>
      </c>
      <c r="I44" s="152">
        <f t="shared" si="6"/>
        <v>1.7031630170316301</v>
      </c>
      <c r="J44" s="162">
        <f>B44+G44</f>
        <v>411</v>
      </c>
      <c r="K44" s="162"/>
      <c r="L44" s="162">
        <f>C44+H44</f>
        <v>7</v>
      </c>
      <c r="M44" s="152">
        <f>L44/J44*100</f>
        <v>1.7031630170316301</v>
      </c>
      <c r="O44" s="88"/>
    </row>
    <row r="45" spans="1:15" s="10" customFormat="1" ht="46.5" hidden="1" customHeight="1">
      <c r="A45" s="159" t="s">
        <v>120</v>
      </c>
      <c r="B45" s="154">
        <v>0</v>
      </c>
      <c r="C45" s="154">
        <v>0</v>
      </c>
      <c r="D45" s="154"/>
      <c r="E45" s="154"/>
      <c r="F45" s="152">
        <v>0</v>
      </c>
      <c r="G45" s="155">
        <v>1229</v>
      </c>
      <c r="H45" s="155">
        <v>678</v>
      </c>
      <c r="I45" s="152">
        <f t="shared" si="6"/>
        <v>55.166802278275014</v>
      </c>
      <c r="J45" s="162">
        <f t="shared" si="7"/>
        <v>1229</v>
      </c>
      <c r="K45" s="162"/>
      <c r="L45" s="162">
        <f t="shared" si="8"/>
        <v>678</v>
      </c>
      <c r="M45" s="152">
        <f t="shared" si="5"/>
        <v>55.166802278275014</v>
      </c>
      <c r="N45" s="88"/>
    </row>
    <row r="46" spans="1:15" s="10" customFormat="1" ht="62.25" hidden="1" customHeight="1">
      <c r="A46" s="163" t="s">
        <v>121</v>
      </c>
      <c r="B46" s="154">
        <v>551077.19999999995</v>
      </c>
      <c r="C46" s="154">
        <v>379291</v>
      </c>
      <c r="D46" s="154"/>
      <c r="E46" s="154"/>
      <c r="F46" s="152">
        <f>C46/B46*100</f>
        <v>68.827198802636005</v>
      </c>
      <c r="G46" s="156">
        <v>0</v>
      </c>
      <c r="H46" s="155">
        <v>0</v>
      </c>
      <c r="I46" s="152">
        <v>0</v>
      </c>
      <c r="J46" s="162">
        <f t="shared" si="7"/>
        <v>551077.19999999995</v>
      </c>
      <c r="K46" s="162"/>
      <c r="L46" s="162">
        <f t="shared" si="8"/>
        <v>379291</v>
      </c>
      <c r="M46" s="152">
        <f t="shared" si="5"/>
        <v>68.827198802636005</v>
      </c>
    </row>
    <row r="47" spans="1:15" s="10" customFormat="1" ht="168" hidden="1" customHeight="1">
      <c r="A47" s="159" t="s">
        <v>127</v>
      </c>
      <c r="B47" s="155">
        <v>6264</v>
      </c>
      <c r="C47" s="155">
        <v>3129</v>
      </c>
      <c r="D47" s="155"/>
      <c r="E47" s="155"/>
      <c r="F47" s="152">
        <f>C47/B47*100</f>
        <v>49.952107279693486</v>
      </c>
      <c r="G47" s="156">
        <v>0</v>
      </c>
      <c r="H47" s="155">
        <v>0</v>
      </c>
      <c r="I47" s="152">
        <v>0</v>
      </c>
      <c r="J47" s="162">
        <f t="shared" si="7"/>
        <v>6264</v>
      </c>
      <c r="K47" s="162"/>
      <c r="L47" s="162">
        <f t="shared" si="8"/>
        <v>3129</v>
      </c>
      <c r="M47" s="152">
        <f>L47/J47*100</f>
        <v>49.952107279693486</v>
      </c>
    </row>
    <row r="48" spans="1:15" s="10" customFormat="1" ht="63.75" hidden="1" customHeight="1">
      <c r="A48" s="159" t="s">
        <v>128</v>
      </c>
      <c r="B48" s="155">
        <v>20260</v>
      </c>
      <c r="C48" s="155">
        <v>20237</v>
      </c>
      <c r="D48" s="155"/>
      <c r="E48" s="155"/>
      <c r="F48" s="152">
        <f>C48/B48*100</f>
        <v>99.886475814412634</v>
      </c>
      <c r="G48" s="156">
        <v>13376</v>
      </c>
      <c r="H48" s="155">
        <v>9660</v>
      </c>
      <c r="I48" s="152">
        <f>H48/G48*100</f>
        <v>72.2188995215311</v>
      </c>
      <c r="J48" s="162">
        <f t="shared" si="7"/>
        <v>33636</v>
      </c>
      <c r="K48" s="162"/>
      <c r="L48" s="162">
        <f t="shared" si="8"/>
        <v>29897</v>
      </c>
      <c r="M48" s="152">
        <f>L48/J48*100</f>
        <v>88.883933880366271</v>
      </c>
    </row>
    <row r="49" spans="1:16" s="10" customFormat="1" ht="59.25" hidden="1" customHeight="1">
      <c r="A49" s="163" t="s">
        <v>134</v>
      </c>
      <c r="B49" s="154">
        <v>0</v>
      </c>
      <c r="C49" s="154">
        <v>4</v>
      </c>
      <c r="D49" s="154"/>
      <c r="E49" s="154"/>
      <c r="F49" s="152">
        <v>0</v>
      </c>
      <c r="G49" s="156">
        <v>0</v>
      </c>
      <c r="H49" s="155">
        <v>0</v>
      </c>
      <c r="I49" s="152">
        <v>0</v>
      </c>
      <c r="J49" s="162">
        <f t="shared" si="7"/>
        <v>0</v>
      </c>
      <c r="K49" s="162">
        <f>C49+H49</f>
        <v>4</v>
      </c>
      <c r="L49" s="162">
        <f t="shared" si="8"/>
        <v>4</v>
      </c>
      <c r="M49" s="152">
        <v>0</v>
      </c>
      <c r="P49" s="212"/>
    </row>
    <row r="50" spans="1:16" s="10" customFormat="1" ht="87.75" hidden="1" customHeight="1">
      <c r="A50" s="163" t="s">
        <v>129</v>
      </c>
      <c r="B50" s="154">
        <v>0</v>
      </c>
      <c r="C50" s="154">
        <v>-47</v>
      </c>
      <c r="D50" s="154"/>
      <c r="E50" s="154"/>
      <c r="F50" s="152">
        <v>0</v>
      </c>
      <c r="G50" s="156">
        <v>0</v>
      </c>
      <c r="H50" s="155">
        <v>0</v>
      </c>
      <c r="I50" s="152">
        <v>0</v>
      </c>
      <c r="J50" s="162">
        <f t="shared" si="7"/>
        <v>0</v>
      </c>
      <c r="K50" s="162"/>
      <c r="L50" s="162">
        <f t="shared" si="8"/>
        <v>-47</v>
      </c>
      <c r="M50" s="152">
        <v>0</v>
      </c>
    </row>
    <row r="51" spans="1:16" s="10" customFormat="1" ht="24" hidden="1" customHeight="1">
      <c r="A51" s="165" t="s">
        <v>3</v>
      </c>
      <c r="B51" s="166">
        <f>SUM(B35:B50)</f>
        <v>1678547.5999999999</v>
      </c>
      <c r="C51" s="166">
        <f>SUM(C35:C50)</f>
        <v>1216556.1000000001</v>
      </c>
      <c r="D51" s="166"/>
      <c r="E51" s="166"/>
      <c r="F51" s="152">
        <f>C51/B51*100</f>
        <v>72.476711414082047</v>
      </c>
      <c r="G51" s="166">
        <f>SUM(G35:G50)</f>
        <v>167503</v>
      </c>
      <c r="H51" s="166">
        <f>SUM(H35:H50)</f>
        <v>120193</v>
      </c>
      <c r="I51" s="152">
        <f>H51/G51*100</f>
        <v>71.755729748123912</v>
      </c>
      <c r="J51" s="166">
        <f>(B51+G51)-(G39+G40+G41+G42+G44+R47+G46+G48+G49+B47)</f>
        <v>1732666.5999999999</v>
      </c>
      <c r="K51" s="166">
        <f>(C51+H51)-(H39+H40+H41+H42+H44+S47+H46+H48+H49+C47)+3688</f>
        <v>1248575.1000000001</v>
      </c>
      <c r="L51" s="166">
        <f>(C51+H51)-(C47+H39+H40+H41+H42+H44+H48)</f>
        <v>1244887.1000000001</v>
      </c>
      <c r="M51" s="152">
        <f>L51/J51*100</f>
        <v>71.848046242710524</v>
      </c>
    </row>
    <row r="52" spans="1:16" s="10" customFormat="1" ht="24" hidden="1" customHeight="1">
      <c r="A52" s="268" t="s">
        <v>79</v>
      </c>
      <c r="B52" s="269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70"/>
    </row>
    <row r="53" spans="1:16" s="10" customFormat="1" ht="19.5" hidden="1" customHeight="1">
      <c r="A53" s="271" t="s">
        <v>35</v>
      </c>
      <c r="B53" s="272" t="s">
        <v>23</v>
      </c>
      <c r="C53" s="272"/>
      <c r="D53" s="272"/>
      <c r="E53" s="272"/>
      <c r="F53" s="272"/>
      <c r="G53" s="273" t="s">
        <v>38</v>
      </c>
      <c r="H53" s="274"/>
      <c r="I53" s="275"/>
      <c r="J53" s="276" t="s">
        <v>74</v>
      </c>
      <c r="K53" s="276"/>
      <c r="L53" s="276"/>
      <c r="M53" s="276"/>
    </row>
    <row r="54" spans="1:16" s="10" customFormat="1" ht="86.25" hidden="1" customHeight="1">
      <c r="A54" s="254"/>
      <c r="B54" s="142" t="s">
        <v>154</v>
      </c>
      <c r="C54" s="142" t="s">
        <v>186</v>
      </c>
      <c r="D54" s="142"/>
      <c r="E54" s="142"/>
      <c r="F54" s="143" t="s">
        <v>53</v>
      </c>
      <c r="G54" s="142" t="s">
        <v>154</v>
      </c>
      <c r="H54" s="142" t="s">
        <v>186</v>
      </c>
      <c r="I54" s="143" t="s">
        <v>53</v>
      </c>
      <c r="J54" s="142" t="s">
        <v>154</v>
      </c>
      <c r="K54" s="142" t="s">
        <v>110</v>
      </c>
      <c r="L54" s="142" t="s">
        <v>186</v>
      </c>
      <c r="M54" s="143" t="s">
        <v>53</v>
      </c>
    </row>
    <row r="55" spans="1:16" s="10" customFormat="1" ht="43.5" hidden="1" customHeight="1">
      <c r="A55" s="167" t="s">
        <v>46</v>
      </c>
      <c r="B55" s="168">
        <f>SUM(B56:B62)</f>
        <v>66878</v>
      </c>
      <c r="C55" s="168">
        <f>SUM(C56:C62)</f>
        <v>40726</v>
      </c>
      <c r="D55" s="168"/>
      <c r="E55" s="168"/>
      <c r="F55" s="152">
        <f t="shared" ref="F55:F85" si="9">IF(B55=0,  "0 ", C55/B55*100)</f>
        <v>60.895959807410506</v>
      </c>
      <c r="G55" s="168">
        <f>SUM(G56:G62)</f>
        <v>36670</v>
      </c>
      <c r="H55" s="168">
        <f>SUM(H56:H62)</f>
        <v>21579</v>
      </c>
      <c r="I55" s="152">
        <f t="shared" ref="I55:I85" si="10">IF(G55=0,  "0 ", H55/G55*100)</f>
        <v>58.846468502863381</v>
      </c>
      <c r="J55" s="168">
        <f>SUM(J56:J62)</f>
        <v>103239</v>
      </c>
      <c r="K55" s="168">
        <f>SUM(K56:K62)</f>
        <v>203</v>
      </c>
      <c r="L55" s="168">
        <f>SUM(L56:L62)</f>
        <v>62102</v>
      </c>
      <c r="M55" s="152">
        <f t="shared" ref="M55:M85" si="11">IF(J55=0,  "0 ", L55/J55*100)</f>
        <v>60.153624114917811</v>
      </c>
    </row>
    <row r="56" spans="1:16" s="10" customFormat="1" ht="87.75" hidden="1" customHeight="1">
      <c r="A56" s="169" t="s">
        <v>54</v>
      </c>
      <c r="B56" s="170">
        <v>2535</v>
      </c>
      <c r="C56" s="171">
        <v>1626</v>
      </c>
      <c r="D56" s="171"/>
      <c r="E56" s="171"/>
      <c r="F56" s="152">
        <f t="shared" si="9"/>
        <v>64.142011834319518</v>
      </c>
      <c r="G56" s="170">
        <v>0</v>
      </c>
      <c r="H56" s="171">
        <v>0</v>
      </c>
      <c r="I56" s="152" t="str">
        <f t="shared" si="10"/>
        <v xml:space="preserve">0 </v>
      </c>
      <c r="J56" s="172">
        <f>B56+G56</f>
        <v>2535</v>
      </c>
      <c r="K56" s="172"/>
      <c r="L56" s="173">
        <v>1626</v>
      </c>
      <c r="M56" s="152">
        <f t="shared" si="11"/>
        <v>64.142011834319518</v>
      </c>
      <c r="N56" s="104"/>
    </row>
    <row r="57" spans="1:16" s="10" customFormat="1" ht="103.5" hidden="1" customHeight="1">
      <c r="A57" s="169" t="s">
        <v>55</v>
      </c>
      <c r="B57" s="174">
        <v>3569</v>
      </c>
      <c r="C57" s="175">
        <v>1625</v>
      </c>
      <c r="D57" s="175"/>
      <c r="E57" s="175"/>
      <c r="F57" s="152">
        <f t="shared" si="9"/>
        <v>45.530961053516386</v>
      </c>
      <c r="G57" s="174">
        <v>25</v>
      </c>
      <c r="H57" s="176">
        <v>20</v>
      </c>
      <c r="I57" s="152">
        <f t="shared" si="10"/>
        <v>80</v>
      </c>
      <c r="J57" s="172">
        <f>B57</f>
        <v>3569</v>
      </c>
      <c r="K57" s="172">
        <v>20</v>
      </c>
      <c r="L57" s="173">
        <v>1625</v>
      </c>
      <c r="M57" s="152">
        <f t="shared" si="11"/>
        <v>45.530961053516386</v>
      </c>
      <c r="N57" s="104"/>
    </row>
    <row r="58" spans="1:16" s="10" customFormat="1" ht="126.75" hidden="1" customHeight="1">
      <c r="A58" s="169" t="s">
        <v>56</v>
      </c>
      <c r="B58" s="174">
        <v>51133</v>
      </c>
      <c r="C58" s="175">
        <v>31517</v>
      </c>
      <c r="D58" s="175"/>
      <c r="E58" s="175"/>
      <c r="F58" s="152">
        <f t="shared" si="9"/>
        <v>61.637298808988326</v>
      </c>
      <c r="G58" s="174">
        <v>34365</v>
      </c>
      <c r="H58" s="176">
        <v>20915</v>
      </c>
      <c r="I58" s="152">
        <f t="shared" si="10"/>
        <v>60.861341481158163</v>
      </c>
      <c r="J58" s="172">
        <v>85486</v>
      </c>
      <c r="K58" s="172">
        <v>10</v>
      </c>
      <c r="L58" s="173">
        <v>52422</v>
      </c>
      <c r="M58" s="152">
        <f t="shared" si="11"/>
        <v>61.322321783683876</v>
      </c>
      <c r="N58" s="104"/>
    </row>
    <row r="59" spans="1:16" s="10" customFormat="1" ht="28.5" hidden="1" customHeight="1">
      <c r="A59" s="169" t="s">
        <v>92</v>
      </c>
      <c r="B59" s="174">
        <v>61</v>
      </c>
      <c r="C59" s="175">
        <v>0</v>
      </c>
      <c r="D59" s="175"/>
      <c r="E59" s="175"/>
      <c r="F59" s="152">
        <f t="shared" si="9"/>
        <v>0</v>
      </c>
      <c r="G59" s="174">
        <v>0</v>
      </c>
      <c r="H59" s="176">
        <v>0</v>
      </c>
      <c r="I59" s="152" t="str">
        <f t="shared" si="10"/>
        <v xml:space="preserve">0 </v>
      </c>
      <c r="J59" s="172">
        <f>B59+G59</f>
        <v>61</v>
      </c>
      <c r="K59" s="172"/>
      <c r="L59" s="173">
        <f>C59+H59</f>
        <v>0</v>
      </c>
      <c r="M59" s="152">
        <f t="shared" si="11"/>
        <v>0</v>
      </c>
      <c r="N59" s="104"/>
    </row>
    <row r="60" spans="1:16" s="10" customFormat="1" ht="43.5" hidden="1" customHeight="1">
      <c r="A60" s="169" t="s">
        <v>6</v>
      </c>
      <c r="B60" s="174">
        <v>1904</v>
      </c>
      <c r="C60" s="175">
        <v>1203</v>
      </c>
      <c r="D60" s="175"/>
      <c r="E60" s="175"/>
      <c r="F60" s="152">
        <f t="shared" si="9"/>
        <v>63.182773109243698</v>
      </c>
      <c r="G60" s="174">
        <v>0</v>
      </c>
      <c r="H60" s="176">
        <v>0</v>
      </c>
      <c r="I60" s="152" t="str">
        <f t="shared" si="10"/>
        <v xml:space="preserve">0 </v>
      </c>
      <c r="J60" s="172">
        <f>B60+G60</f>
        <v>1904</v>
      </c>
      <c r="K60" s="172"/>
      <c r="L60" s="173">
        <v>1203</v>
      </c>
      <c r="M60" s="152">
        <f t="shared" si="11"/>
        <v>63.182773109243698</v>
      </c>
      <c r="N60" s="104"/>
    </row>
    <row r="61" spans="1:16" s="10" customFormat="1" ht="31.5" hidden="1" customHeight="1">
      <c r="A61" s="169" t="s">
        <v>75</v>
      </c>
      <c r="B61" s="174">
        <v>69</v>
      </c>
      <c r="C61" s="175">
        <v>0</v>
      </c>
      <c r="D61" s="175"/>
      <c r="E61" s="175"/>
      <c r="F61" s="152">
        <f t="shared" si="9"/>
        <v>0</v>
      </c>
      <c r="G61" s="174">
        <v>807</v>
      </c>
      <c r="H61" s="176">
        <v>0</v>
      </c>
      <c r="I61" s="152">
        <f t="shared" si="10"/>
        <v>0</v>
      </c>
      <c r="J61" s="172">
        <f>B61+G61</f>
        <v>876</v>
      </c>
      <c r="K61" s="172"/>
      <c r="L61" s="173">
        <f>C61+H61</f>
        <v>0</v>
      </c>
      <c r="M61" s="152">
        <f t="shared" si="11"/>
        <v>0</v>
      </c>
      <c r="N61" s="104"/>
    </row>
    <row r="62" spans="1:16" s="10" customFormat="1" ht="44.25" hidden="1" customHeight="1">
      <c r="A62" s="169" t="s">
        <v>57</v>
      </c>
      <c r="B62" s="174">
        <v>7607</v>
      </c>
      <c r="C62" s="175">
        <v>4755</v>
      </c>
      <c r="D62" s="175"/>
      <c r="E62" s="175"/>
      <c r="F62" s="152">
        <f t="shared" si="9"/>
        <v>62.50821611673458</v>
      </c>
      <c r="G62" s="174">
        <v>1473</v>
      </c>
      <c r="H62" s="176">
        <v>644</v>
      </c>
      <c r="I62" s="152">
        <f t="shared" si="10"/>
        <v>43.720298710115415</v>
      </c>
      <c r="J62" s="172">
        <v>8808</v>
      </c>
      <c r="K62" s="172">
        <v>173</v>
      </c>
      <c r="L62" s="173">
        <v>5226</v>
      </c>
      <c r="M62" s="152">
        <f t="shared" si="11"/>
        <v>59.332425068119889</v>
      </c>
      <c r="N62" s="104"/>
    </row>
    <row r="63" spans="1:16" s="10" customFormat="1" ht="31.5" hidden="1" customHeight="1">
      <c r="A63" s="167" t="s">
        <v>47</v>
      </c>
      <c r="B63" s="168">
        <f>B64</f>
        <v>0</v>
      </c>
      <c r="C63" s="168">
        <f>C64</f>
        <v>0</v>
      </c>
      <c r="D63" s="168"/>
      <c r="E63" s="168"/>
      <c r="F63" s="152" t="str">
        <f t="shared" si="9"/>
        <v xml:space="preserve">0 </v>
      </c>
      <c r="G63" s="168">
        <f>G64</f>
        <v>1229</v>
      </c>
      <c r="H63" s="168">
        <f>H64</f>
        <v>541</v>
      </c>
      <c r="I63" s="152">
        <f t="shared" si="10"/>
        <v>44.019528071602934</v>
      </c>
      <c r="J63" s="168">
        <f>J64</f>
        <v>1229</v>
      </c>
      <c r="K63" s="168">
        <f>K64</f>
        <v>0</v>
      </c>
      <c r="L63" s="168">
        <f>L64</f>
        <v>541</v>
      </c>
      <c r="M63" s="152">
        <f t="shared" si="11"/>
        <v>44.019528071602934</v>
      </c>
      <c r="N63" s="104"/>
    </row>
    <row r="64" spans="1:16" s="10" customFormat="1" ht="44.25" hidden="1" customHeight="1">
      <c r="A64" s="169" t="s">
        <v>26</v>
      </c>
      <c r="B64" s="174">
        <v>0</v>
      </c>
      <c r="C64" s="174">
        <v>0</v>
      </c>
      <c r="D64" s="174"/>
      <c r="E64" s="174"/>
      <c r="F64" s="152" t="str">
        <f t="shared" si="9"/>
        <v xml:space="preserve">0 </v>
      </c>
      <c r="G64" s="174">
        <v>1229</v>
      </c>
      <c r="H64" s="176">
        <v>541</v>
      </c>
      <c r="I64" s="152">
        <f t="shared" si="10"/>
        <v>44.019528071602934</v>
      </c>
      <c r="J64" s="172">
        <v>1229</v>
      </c>
      <c r="K64" s="172"/>
      <c r="L64" s="155">
        <v>541</v>
      </c>
      <c r="M64" s="152">
        <f t="shared" si="11"/>
        <v>44.019528071602934</v>
      </c>
      <c r="N64" s="104"/>
    </row>
    <row r="65" spans="1:14" s="10" customFormat="1" ht="39" hidden="1" customHeight="1">
      <c r="A65" s="169" t="s">
        <v>41</v>
      </c>
      <c r="B65" s="174"/>
      <c r="C65" s="174"/>
      <c r="D65" s="174"/>
      <c r="E65" s="174"/>
      <c r="F65" s="152" t="str">
        <f t="shared" si="9"/>
        <v xml:space="preserve">0 </v>
      </c>
      <c r="G65" s="174"/>
      <c r="H65" s="172"/>
      <c r="I65" s="152" t="str">
        <f t="shared" si="10"/>
        <v xml:space="preserve">0 </v>
      </c>
      <c r="J65" s="172">
        <f>B65+G65</f>
        <v>0</v>
      </c>
      <c r="K65" s="172"/>
      <c r="L65" s="172">
        <f>C65+H65</f>
        <v>0</v>
      </c>
      <c r="M65" s="152" t="str">
        <f t="shared" si="11"/>
        <v xml:space="preserve">0 </v>
      </c>
      <c r="N65" s="104"/>
    </row>
    <row r="66" spans="1:14" s="10" customFormat="1" ht="45.75" hidden="1" customHeight="1">
      <c r="A66" s="167" t="s">
        <v>107</v>
      </c>
      <c r="B66" s="168">
        <f>B67+B68+B69+B70</f>
        <v>10218</v>
      </c>
      <c r="C66" s="168">
        <f>C67+C68+C69+C70</f>
        <v>7038</v>
      </c>
      <c r="D66" s="168"/>
      <c r="E66" s="168"/>
      <c r="F66" s="152">
        <f t="shared" si="9"/>
        <v>68.878449794480332</v>
      </c>
      <c r="G66" s="168">
        <f>G67+G68+G70+G69</f>
        <v>16237</v>
      </c>
      <c r="H66" s="168">
        <f>H67+H70+H68+H69</f>
        <v>7370</v>
      </c>
      <c r="I66" s="152">
        <f t="shared" si="10"/>
        <v>45.39015828047053</v>
      </c>
      <c r="J66" s="168">
        <f>J67+J68+J70+J69</f>
        <v>26083</v>
      </c>
      <c r="K66" s="168">
        <f>K67+K68+K70</f>
        <v>72</v>
      </c>
      <c r="L66" s="168">
        <f>L67+L68+L70+L69</f>
        <v>14335</v>
      </c>
      <c r="M66" s="152">
        <f t="shared" si="11"/>
        <v>54.959168807269101</v>
      </c>
      <c r="N66" s="104"/>
    </row>
    <row r="67" spans="1:14" s="10" customFormat="1" ht="23.25" hidden="1" customHeight="1">
      <c r="A67" s="169" t="s">
        <v>111</v>
      </c>
      <c r="B67" s="174">
        <v>1229</v>
      </c>
      <c r="C67" s="175">
        <v>808</v>
      </c>
      <c r="D67" s="175"/>
      <c r="E67" s="175"/>
      <c r="F67" s="152">
        <f t="shared" si="9"/>
        <v>65.744507729861681</v>
      </c>
      <c r="G67" s="174">
        <v>0</v>
      </c>
      <c r="H67" s="176">
        <v>0</v>
      </c>
      <c r="I67" s="152" t="str">
        <f t="shared" si="10"/>
        <v xml:space="preserve">0 </v>
      </c>
      <c r="J67" s="172">
        <f>B67+G67</f>
        <v>1229</v>
      </c>
      <c r="K67" s="172"/>
      <c r="L67" s="176">
        <v>808</v>
      </c>
      <c r="M67" s="152">
        <f t="shared" si="11"/>
        <v>65.744507729861681</v>
      </c>
      <c r="N67" s="104"/>
    </row>
    <row r="68" spans="1:14" s="10" customFormat="1" ht="87" hidden="1" customHeight="1">
      <c r="A68" s="169" t="s">
        <v>69</v>
      </c>
      <c r="B68" s="174"/>
      <c r="C68" s="175">
        <v>0</v>
      </c>
      <c r="D68" s="175"/>
      <c r="E68" s="175"/>
      <c r="F68" s="152" t="str">
        <f t="shared" si="9"/>
        <v xml:space="preserve">0 </v>
      </c>
      <c r="G68" s="174">
        <v>0</v>
      </c>
      <c r="H68" s="176">
        <v>0</v>
      </c>
      <c r="I68" s="152" t="str">
        <f t="shared" si="10"/>
        <v xml:space="preserve">0 </v>
      </c>
      <c r="J68" s="172">
        <f>B68+G68</f>
        <v>0</v>
      </c>
      <c r="K68" s="172"/>
      <c r="L68" s="173">
        <f>C68+H68</f>
        <v>0</v>
      </c>
      <c r="M68" s="152" t="str">
        <f t="shared" si="11"/>
        <v xml:space="preserve">0 </v>
      </c>
      <c r="N68" s="104"/>
    </row>
    <row r="69" spans="1:14" s="10" customFormat="1" ht="72.599999999999994" hidden="1" customHeight="1">
      <c r="A69" s="169" t="s">
        <v>132</v>
      </c>
      <c r="B69" s="174">
        <v>5763</v>
      </c>
      <c r="C69" s="175">
        <v>3260</v>
      </c>
      <c r="D69" s="175"/>
      <c r="E69" s="175"/>
      <c r="F69" s="152">
        <f t="shared" si="9"/>
        <v>56.567759847301758</v>
      </c>
      <c r="G69" s="174">
        <v>7936</v>
      </c>
      <c r="H69" s="176">
        <v>6138</v>
      </c>
      <c r="I69" s="152">
        <f t="shared" si="10"/>
        <v>77.34375</v>
      </c>
      <c r="J69" s="172">
        <v>13699</v>
      </c>
      <c r="K69" s="172"/>
      <c r="L69" s="173">
        <v>9398</v>
      </c>
      <c r="M69" s="152">
        <f t="shared" si="11"/>
        <v>68.603547704211991</v>
      </c>
      <c r="N69" s="104"/>
    </row>
    <row r="70" spans="1:14" s="10" customFormat="1" ht="64.5" hidden="1" customHeight="1">
      <c r="A70" s="169" t="s">
        <v>91</v>
      </c>
      <c r="B70" s="174">
        <v>3226</v>
      </c>
      <c r="C70" s="175">
        <v>2970</v>
      </c>
      <c r="D70" s="175"/>
      <c r="E70" s="175"/>
      <c r="F70" s="152">
        <f t="shared" si="9"/>
        <v>92.064476131432116</v>
      </c>
      <c r="G70" s="174">
        <v>8301</v>
      </c>
      <c r="H70" s="176">
        <v>1232</v>
      </c>
      <c r="I70" s="152">
        <f t="shared" si="10"/>
        <v>14.841585351162511</v>
      </c>
      <c r="J70" s="172">
        <v>11155</v>
      </c>
      <c r="K70" s="172">
        <v>72</v>
      </c>
      <c r="L70" s="173">
        <v>4129</v>
      </c>
      <c r="M70" s="152">
        <f t="shared" si="11"/>
        <v>37.014791573285521</v>
      </c>
      <c r="N70" s="104"/>
    </row>
    <row r="71" spans="1:14" s="10" customFormat="1" ht="27.75" hidden="1" customHeight="1">
      <c r="A71" s="167" t="s">
        <v>48</v>
      </c>
      <c r="B71" s="168">
        <f>B72+B74+B76+B77+B78+B73+B75</f>
        <v>440536</v>
      </c>
      <c r="C71" s="168">
        <f>C72+C74+C76+C77+C78+C73+C75</f>
        <v>234540</v>
      </c>
      <c r="D71" s="168"/>
      <c r="E71" s="168"/>
      <c r="F71" s="152">
        <f t="shared" si="9"/>
        <v>53.239689832386006</v>
      </c>
      <c r="G71" s="168">
        <f>G72+G74+G76+G77+G78+G73+G75</f>
        <v>32220</v>
      </c>
      <c r="H71" s="168">
        <f>H72+H74+H76+H77+H78+H73+H75</f>
        <v>18227</v>
      </c>
      <c r="I71" s="152">
        <f t="shared" si="10"/>
        <v>56.570453134698937</v>
      </c>
      <c r="J71" s="168">
        <f>J72+J74+J76+J77+J78+J73+J75</f>
        <v>459648</v>
      </c>
      <c r="K71" s="168">
        <f>K72+K74+K76+K77+K78+K73+K75</f>
        <v>8515</v>
      </c>
      <c r="L71" s="168">
        <f>L72+L74+L76+L77+L78+L73+L75</f>
        <v>243952</v>
      </c>
      <c r="M71" s="152">
        <f t="shared" si="11"/>
        <v>53.073656363130048</v>
      </c>
      <c r="N71" s="104"/>
    </row>
    <row r="72" spans="1:14" s="10" customFormat="1" ht="45" hidden="1" customHeight="1">
      <c r="A72" s="169" t="s">
        <v>76</v>
      </c>
      <c r="B72" s="174">
        <v>581</v>
      </c>
      <c r="C72" s="175">
        <v>328</v>
      </c>
      <c r="D72" s="175"/>
      <c r="E72" s="175"/>
      <c r="F72" s="152">
        <f t="shared" si="9"/>
        <v>56.454388984509464</v>
      </c>
      <c r="G72" s="174">
        <v>0</v>
      </c>
      <c r="H72" s="176">
        <v>0</v>
      </c>
      <c r="I72" s="152" t="str">
        <f t="shared" si="10"/>
        <v xml:space="preserve">0 </v>
      </c>
      <c r="J72" s="172">
        <v>581</v>
      </c>
      <c r="K72" s="172"/>
      <c r="L72" s="176">
        <v>328</v>
      </c>
      <c r="M72" s="152">
        <f t="shared" si="11"/>
        <v>56.454388984509464</v>
      </c>
      <c r="N72" s="104"/>
    </row>
    <row r="73" spans="1:14" s="10" customFormat="1" ht="41.25" hidden="1" customHeight="1">
      <c r="A73" s="169" t="s">
        <v>28</v>
      </c>
      <c r="B73" s="174">
        <v>9916</v>
      </c>
      <c r="C73" s="175">
        <v>5243</v>
      </c>
      <c r="D73" s="175"/>
      <c r="E73" s="175"/>
      <c r="F73" s="152">
        <f t="shared" si="9"/>
        <v>52.87414279951593</v>
      </c>
      <c r="G73" s="174">
        <v>405</v>
      </c>
      <c r="H73" s="176">
        <v>0</v>
      </c>
      <c r="I73" s="152">
        <f t="shared" si="10"/>
        <v>0</v>
      </c>
      <c r="J73" s="172">
        <v>9916</v>
      </c>
      <c r="K73" s="172"/>
      <c r="L73" s="176">
        <v>5243</v>
      </c>
      <c r="M73" s="152">
        <f t="shared" si="11"/>
        <v>52.87414279951593</v>
      </c>
      <c r="N73" s="104"/>
    </row>
    <row r="74" spans="1:14" s="10" customFormat="1" ht="39" hidden="1" customHeight="1">
      <c r="A74" s="169" t="s">
        <v>70</v>
      </c>
      <c r="B74" s="174">
        <v>0</v>
      </c>
      <c r="C74" s="175">
        <v>0</v>
      </c>
      <c r="D74" s="175"/>
      <c r="E74" s="175"/>
      <c r="F74" s="152" t="str">
        <f t="shared" si="9"/>
        <v xml:space="preserve">0 </v>
      </c>
      <c r="G74" s="174">
        <v>0</v>
      </c>
      <c r="H74" s="176">
        <v>0</v>
      </c>
      <c r="I74" s="152" t="str">
        <f t="shared" si="10"/>
        <v xml:space="preserve">0 </v>
      </c>
      <c r="J74" s="172">
        <f>B74+G74</f>
        <v>0</v>
      </c>
      <c r="K74" s="172"/>
      <c r="L74" s="176">
        <f>C74+H74</f>
        <v>0</v>
      </c>
      <c r="M74" s="152" t="str">
        <f t="shared" si="11"/>
        <v xml:space="preserve">0 </v>
      </c>
      <c r="N74" s="104"/>
    </row>
    <row r="75" spans="1:14" s="10" customFormat="1" ht="39" hidden="1" customHeight="1">
      <c r="A75" s="169" t="s">
        <v>83</v>
      </c>
      <c r="B75" s="174">
        <v>0</v>
      </c>
      <c r="C75" s="175">
        <v>0</v>
      </c>
      <c r="D75" s="175"/>
      <c r="E75" s="175"/>
      <c r="F75" s="152" t="str">
        <f t="shared" si="9"/>
        <v xml:space="preserve">0 </v>
      </c>
      <c r="G75" s="174">
        <v>0</v>
      </c>
      <c r="H75" s="176">
        <v>0</v>
      </c>
      <c r="I75" s="152" t="str">
        <f t="shared" si="10"/>
        <v xml:space="preserve">0 </v>
      </c>
      <c r="J75" s="172">
        <f>B75+G75</f>
        <v>0</v>
      </c>
      <c r="K75" s="172"/>
      <c r="L75" s="176">
        <f>C75+H75</f>
        <v>0</v>
      </c>
      <c r="M75" s="152" t="str">
        <f t="shared" si="11"/>
        <v xml:space="preserve">0 </v>
      </c>
      <c r="N75" s="104"/>
    </row>
    <row r="76" spans="1:14" s="10" customFormat="1" ht="26.25" hidden="1" customHeight="1">
      <c r="A76" s="169" t="s">
        <v>27</v>
      </c>
      <c r="B76" s="174">
        <v>9704</v>
      </c>
      <c r="C76" s="175">
        <v>6621</v>
      </c>
      <c r="D76" s="175"/>
      <c r="E76" s="175"/>
      <c r="F76" s="152">
        <f t="shared" si="9"/>
        <v>68.22959604286892</v>
      </c>
      <c r="G76" s="174">
        <v>0</v>
      </c>
      <c r="H76" s="176">
        <v>0</v>
      </c>
      <c r="I76" s="152" t="str">
        <f t="shared" si="10"/>
        <v xml:space="preserve">0 </v>
      </c>
      <c r="J76" s="172">
        <v>9704</v>
      </c>
      <c r="K76" s="172"/>
      <c r="L76" s="176">
        <v>6621</v>
      </c>
      <c r="M76" s="152">
        <f t="shared" si="11"/>
        <v>68.22959604286892</v>
      </c>
      <c r="N76" s="104"/>
    </row>
    <row r="77" spans="1:14" s="10" customFormat="1" ht="24.75" hidden="1" customHeight="1">
      <c r="A77" s="169" t="s">
        <v>45</v>
      </c>
      <c r="B77" s="174">
        <v>357760</v>
      </c>
      <c r="C77" s="175">
        <v>185676</v>
      </c>
      <c r="D77" s="175"/>
      <c r="E77" s="175"/>
      <c r="F77" s="152">
        <f t="shared" si="9"/>
        <v>51.899597495527729</v>
      </c>
      <c r="G77" s="174">
        <v>15763</v>
      </c>
      <c r="H77" s="176">
        <v>9130</v>
      </c>
      <c r="I77" s="152">
        <f t="shared" si="10"/>
        <v>57.920446615491969</v>
      </c>
      <c r="J77" s="172">
        <v>360820</v>
      </c>
      <c r="K77" s="172">
        <v>8515</v>
      </c>
      <c r="L77" s="176">
        <v>185991</v>
      </c>
      <c r="M77" s="152">
        <f t="shared" si="11"/>
        <v>51.546754614489224</v>
      </c>
      <c r="N77" s="104"/>
    </row>
    <row r="78" spans="1:14" s="10" customFormat="1" ht="42.75" hidden="1" customHeight="1">
      <c r="A78" s="169" t="s">
        <v>34</v>
      </c>
      <c r="B78" s="174">
        <v>62575</v>
      </c>
      <c r="C78" s="175">
        <v>36672</v>
      </c>
      <c r="D78" s="175"/>
      <c r="E78" s="175"/>
      <c r="F78" s="152">
        <f t="shared" si="9"/>
        <v>58.604874151018784</v>
      </c>
      <c r="G78" s="174">
        <v>16052</v>
      </c>
      <c r="H78" s="176">
        <v>9097</v>
      </c>
      <c r="I78" s="152">
        <f t="shared" si="10"/>
        <v>56.672065786194871</v>
      </c>
      <c r="J78" s="172">
        <v>78627</v>
      </c>
      <c r="K78" s="172"/>
      <c r="L78" s="176">
        <v>45769</v>
      </c>
      <c r="M78" s="152">
        <f t="shared" si="11"/>
        <v>58.210283999135157</v>
      </c>
      <c r="N78" s="104"/>
    </row>
    <row r="79" spans="1:14" s="10" customFormat="1" ht="42.75" hidden="1" customHeight="1">
      <c r="A79" s="167" t="s">
        <v>105</v>
      </c>
      <c r="B79" s="168">
        <f>B80+B81+B83+B84+B82</f>
        <v>90520</v>
      </c>
      <c r="C79" s="168">
        <f>C80+C81+C83+C84+C82</f>
        <v>75696</v>
      </c>
      <c r="D79" s="168"/>
      <c r="E79" s="168"/>
      <c r="F79" s="152">
        <f t="shared" si="9"/>
        <v>83.623508616880244</v>
      </c>
      <c r="G79" s="168">
        <f>G80+G81+G83+G84+G82</f>
        <v>87466</v>
      </c>
      <c r="H79" s="168">
        <f>H80+H81+H83+H84</f>
        <v>65573</v>
      </c>
      <c r="I79" s="152">
        <f t="shared" si="10"/>
        <v>74.969702512976468</v>
      </c>
      <c r="J79" s="168">
        <f>J80+J81+J83+J84+J82</f>
        <v>115769</v>
      </c>
      <c r="K79" s="168">
        <f>K80+K81+K83+K84+K82</f>
        <v>41006</v>
      </c>
      <c r="L79" s="168">
        <f>L80+L81+L83+L84+L82</f>
        <v>89757</v>
      </c>
      <c r="M79" s="152">
        <f t="shared" si="11"/>
        <v>77.531118002228567</v>
      </c>
      <c r="N79" s="104"/>
    </row>
    <row r="80" spans="1:14" s="10" customFormat="1" ht="30" hidden="1" customHeight="1">
      <c r="A80" s="169" t="s">
        <v>80</v>
      </c>
      <c r="B80" s="174">
        <v>290</v>
      </c>
      <c r="C80" s="175">
        <v>179</v>
      </c>
      <c r="D80" s="175"/>
      <c r="E80" s="175"/>
      <c r="F80" s="152">
        <f t="shared" si="9"/>
        <v>61.724137931034484</v>
      </c>
      <c r="G80" s="174">
        <v>0</v>
      </c>
      <c r="H80" s="176">
        <v>0</v>
      </c>
      <c r="I80" s="152" t="str">
        <f t="shared" si="10"/>
        <v xml:space="preserve">0 </v>
      </c>
      <c r="J80" s="172">
        <v>290</v>
      </c>
      <c r="K80" s="172"/>
      <c r="L80" s="173">
        <v>179</v>
      </c>
      <c r="M80" s="152">
        <f t="shared" si="11"/>
        <v>61.724137931034484</v>
      </c>
      <c r="N80" s="104"/>
    </row>
    <row r="81" spans="1:14" s="10" customFormat="1" ht="39" hidden="1" customHeight="1">
      <c r="A81" s="169" t="s">
        <v>30</v>
      </c>
      <c r="B81" s="174"/>
      <c r="C81" s="175"/>
      <c r="D81" s="175"/>
      <c r="E81" s="175"/>
      <c r="F81" s="152" t="str">
        <f t="shared" si="9"/>
        <v xml:space="preserve">0 </v>
      </c>
      <c r="G81" s="174">
        <v>0</v>
      </c>
      <c r="H81" s="176">
        <v>0</v>
      </c>
      <c r="I81" s="152" t="str">
        <f t="shared" si="10"/>
        <v xml:space="preserve">0 </v>
      </c>
      <c r="J81" s="172">
        <f>B81+G81</f>
        <v>0</v>
      </c>
      <c r="K81" s="172"/>
      <c r="L81" s="173">
        <f>C81+H81</f>
        <v>0</v>
      </c>
      <c r="M81" s="152" t="str">
        <f t="shared" si="11"/>
        <v xml:space="preserve">0 </v>
      </c>
      <c r="N81" s="104"/>
    </row>
    <row r="82" spans="1:14" s="10" customFormat="1" ht="29.25" hidden="1" customHeight="1">
      <c r="A82" s="169" t="s">
        <v>30</v>
      </c>
      <c r="B82" s="174">
        <v>75</v>
      </c>
      <c r="C82" s="175">
        <v>75</v>
      </c>
      <c r="D82" s="175"/>
      <c r="E82" s="175"/>
      <c r="F82" s="152">
        <f t="shared" si="9"/>
        <v>100</v>
      </c>
      <c r="G82" s="174">
        <v>0</v>
      </c>
      <c r="H82" s="176">
        <v>0</v>
      </c>
      <c r="I82" s="152" t="str">
        <f t="shared" si="10"/>
        <v xml:space="preserve">0 </v>
      </c>
      <c r="J82" s="172">
        <v>75</v>
      </c>
      <c r="K82" s="172"/>
      <c r="L82" s="173">
        <f>C82+H82</f>
        <v>75</v>
      </c>
      <c r="M82" s="152">
        <f t="shared" si="11"/>
        <v>100</v>
      </c>
      <c r="N82" s="104"/>
    </row>
    <row r="83" spans="1:14" s="10" customFormat="1" ht="27" hidden="1" customHeight="1">
      <c r="A83" s="169" t="s">
        <v>71</v>
      </c>
      <c r="B83" s="174">
        <v>90155</v>
      </c>
      <c r="C83" s="175">
        <v>75442</v>
      </c>
      <c r="D83" s="175"/>
      <c r="E83" s="175"/>
      <c r="F83" s="152">
        <f t="shared" si="9"/>
        <v>83.68032832344295</v>
      </c>
      <c r="G83" s="174">
        <v>87466</v>
      </c>
      <c r="H83" s="176">
        <v>65573</v>
      </c>
      <c r="I83" s="152">
        <f t="shared" si="10"/>
        <v>74.969702512976468</v>
      </c>
      <c r="J83" s="172">
        <v>115404</v>
      </c>
      <c r="K83" s="172">
        <v>41006</v>
      </c>
      <c r="L83" s="173">
        <v>89503</v>
      </c>
      <c r="M83" s="152">
        <f t="shared" si="11"/>
        <v>77.556237218813905</v>
      </c>
      <c r="N83" s="104"/>
    </row>
    <row r="84" spans="1:14" s="10" customFormat="1" ht="39" hidden="1" customHeight="1">
      <c r="A84" s="169" t="s">
        <v>72</v>
      </c>
      <c r="B84" s="174">
        <v>0</v>
      </c>
      <c r="C84" s="174">
        <v>0</v>
      </c>
      <c r="D84" s="174"/>
      <c r="E84" s="174"/>
      <c r="F84" s="152" t="str">
        <f t="shared" si="9"/>
        <v xml:space="preserve">0 </v>
      </c>
      <c r="G84" s="174">
        <v>0</v>
      </c>
      <c r="H84" s="172">
        <v>0</v>
      </c>
      <c r="I84" s="152" t="str">
        <f t="shared" si="10"/>
        <v xml:space="preserve">0 </v>
      </c>
      <c r="J84" s="172">
        <f>B84+G84</f>
        <v>0</v>
      </c>
      <c r="K84" s="172"/>
      <c r="L84" s="172">
        <f>C84+H84</f>
        <v>0</v>
      </c>
      <c r="M84" s="152" t="str">
        <f t="shared" si="11"/>
        <v xml:space="preserve">0 </v>
      </c>
      <c r="N84" s="104"/>
    </row>
    <row r="85" spans="1:14" s="10" customFormat="1" ht="25.5" hidden="1" customHeight="1">
      <c r="A85" s="167" t="s">
        <v>106</v>
      </c>
      <c r="B85" s="168">
        <f>B87+B86</f>
        <v>263</v>
      </c>
      <c r="C85" s="168">
        <f>C87</f>
        <v>0</v>
      </c>
      <c r="D85" s="168"/>
      <c r="E85" s="168"/>
      <c r="F85" s="152">
        <f t="shared" si="9"/>
        <v>0</v>
      </c>
      <c r="G85" s="168">
        <f>G87</f>
        <v>0</v>
      </c>
      <c r="H85" s="168">
        <f>H87</f>
        <v>0</v>
      </c>
      <c r="I85" s="152" t="str">
        <f t="shared" si="10"/>
        <v xml:space="preserve">0 </v>
      </c>
      <c r="J85" s="168">
        <f>J87+J86</f>
        <v>263</v>
      </c>
      <c r="K85" s="168">
        <f>K87</f>
        <v>0</v>
      </c>
      <c r="L85" s="168">
        <f>L87</f>
        <v>0</v>
      </c>
      <c r="M85" s="152">
        <f t="shared" si="11"/>
        <v>0</v>
      </c>
      <c r="N85" s="104"/>
    </row>
    <row r="86" spans="1:14" s="10" customFormat="1" ht="24" hidden="1" customHeight="1">
      <c r="A86" s="169" t="s">
        <v>93</v>
      </c>
      <c r="B86" s="170"/>
      <c r="C86" s="168">
        <v>0</v>
      </c>
      <c r="D86" s="168"/>
      <c r="E86" s="168"/>
      <c r="F86" s="152">
        <v>0</v>
      </c>
      <c r="G86" s="168">
        <v>0</v>
      </c>
      <c r="H86" s="168">
        <v>0</v>
      </c>
      <c r="I86" s="152">
        <v>0</v>
      </c>
      <c r="J86" s="168"/>
      <c r="K86" s="168"/>
      <c r="L86" s="168">
        <v>0</v>
      </c>
      <c r="M86" s="152"/>
      <c r="N86" s="104"/>
    </row>
    <row r="87" spans="1:14" s="10" customFormat="1" ht="42" hidden="1" customHeight="1">
      <c r="A87" s="169" t="s">
        <v>112</v>
      </c>
      <c r="B87" s="174">
        <v>263</v>
      </c>
      <c r="C87" s="174">
        <v>0</v>
      </c>
      <c r="D87" s="174"/>
      <c r="E87" s="174"/>
      <c r="F87" s="152">
        <f t="shared" ref="F87:F132" si="12">IF(B87=0,  "0 ", C87/B87*100)</f>
        <v>0</v>
      </c>
      <c r="G87" s="174">
        <v>0</v>
      </c>
      <c r="H87" s="172">
        <v>0</v>
      </c>
      <c r="I87" s="152" t="str">
        <f t="shared" ref="I87:I125" si="13">IF(G87=0,  "0 ", H87/G87*100)</f>
        <v xml:space="preserve">0 </v>
      </c>
      <c r="J87" s="172">
        <f>B87+G87</f>
        <v>263</v>
      </c>
      <c r="K87" s="172"/>
      <c r="L87" s="155">
        <f>C87+H87</f>
        <v>0</v>
      </c>
      <c r="M87" s="152">
        <f t="shared" ref="M87:M132" si="14">IF(J87=0,  "0 ", L87/J87*100)</f>
        <v>0</v>
      </c>
      <c r="N87" s="104"/>
    </row>
    <row r="88" spans="1:14" s="10" customFormat="1" ht="24.75" hidden="1" customHeight="1">
      <c r="A88" s="167" t="s">
        <v>49</v>
      </c>
      <c r="B88" s="177">
        <f>B89+B90+B93+B95+B96+B92</f>
        <v>639944</v>
      </c>
      <c r="C88" s="177">
        <f>C89+C90+C93+C95+C96+C92</f>
        <v>427142</v>
      </c>
      <c r="D88" s="177"/>
      <c r="E88" s="177"/>
      <c r="F88" s="152">
        <f t="shared" si="12"/>
        <v>66.746777843061267</v>
      </c>
      <c r="G88" s="168">
        <f>G89+G90+G93+G95+G96</f>
        <v>285</v>
      </c>
      <c r="H88" s="168">
        <f>H89+H90+H93+H95+H96</f>
        <v>38</v>
      </c>
      <c r="I88" s="152">
        <f t="shared" si="13"/>
        <v>13.333333333333334</v>
      </c>
      <c r="J88" s="168">
        <f>J89+J90+J93+J95+J96+J92</f>
        <v>640229</v>
      </c>
      <c r="K88" s="168">
        <f>K89+K90+K93+K95+K96+K92</f>
        <v>0</v>
      </c>
      <c r="L88" s="168">
        <f>L89+L90+L93+L95+L96+L92</f>
        <v>427181</v>
      </c>
      <c r="M88" s="152">
        <f t="shared" si="14"/>
        <v>66.723156870432305</v>
      </c>
      <c r="N88" s="104"/>
    </row>
    <row r="89" spans="1:14" s="10" customFormat="1" ht="24.75" hidden="1" customHeight="1">
      <c r="A89" s="169" t="s">
        <v>9</v>
      </c>
      <c r="B89" s="174">
        <v>180974</v>
      </c>
      <c r="C89" s="175">
        <v>118303</v>
      </c>
      <c r="D89" s="175"/>
      <c r="E89" s="175"/>
      <c r="F89" s="152">
        <f t="shared" si="12"/>
        <v>65.370163669919435</v>
      </c>
      <c r="G89" s="174">
        <v>0</v>
      </c>
      <c r="H89" s="176">
        <v>0</v>
      </c>
      <c r="I89" s="152" t="str">
        <f t="shared" si="13"/>
        <v xml:space="preserve">0 </v>
      </c>
      <c r="J89" s="174">
        <v>180974</v>
      </c>
      <c r="K89" s="172"/>
      <c r="L89" s="173">
        <v>118303</v>
      </c>
      <c r="M89" s="152">
        <f t="shared" si="14"/>
        <v>65.370163669919435</v>
      </c>
      <c r="N89" s="104"/>
    </row>
    <row r="90" spans="1:14" s="10" customFormat="1" ht="32.450000000000003" hidden="1" customHeight="1">
      <c r="A90" s="169" t="s">
        <v>10</v>
      </c>
      <c r="B90" s="174">
        <v>389882</v>
      </c>
      <c r="C90" s="175">
        <v>269861</v>
      </c>
      <c r="D90" s="175"/>
      <c r="E90" s="175"/>
      <c r="F90" s="152">
        <f t="shared" si="12"/>
        <v>69.216070503383079</v>
      </c>
      <c r="G90" s="174">
        <v>0</v>
      </c>
      <c r="H90" s="176">
        <v>0</v>
      </c>
      <c r="I90" s="152" t="str">
        <f t="shared" si="13"/>
        <v xml:space="preserve">0 </v>
      </c>
      <c r="J90" s="174">
        <v>389882</v>
      </c>
      <c r="K90" s="172"/>
      <c r="L90" s="173">
        <v>269861</v>
      </c>
      <c r="M90" s="152">
        <f t="shared" si="14"/>
        <v>69.216070503383079</v>
      </c>
      <c r="N90" s="104"/>
    </row>
    <row r="91" spans="1:14" s="10" customFormat="1" ht="32.450000000000003" hidden="1" customHeight="1">
      <c r="A91" s="169" t="s">
        <v>21</v>
      </c>
      <c r="B91" s="174"/>
      <c r="C91" s="175"/>
      <c r="D91" s="175"/>
      <c r="E91" s="175"/>
      <c r="F91" s="152" t="str">
        <f t="shared" si="12"/>
        <v xml:space="preserve">0 </v>
      </c>
      <c r="G91" s="174"/>
      <c r="H91" s="176"/>
      <c r="I91" s="152" t="str">
        <f t="shared" si="13"/>
        <v xml:space="preserve">0 </v>
      </c>
      <c r="J91" s="174">
        <f>B91+G91</f>
        <v>0</v>
      </c>
      <c r="K91" s="172"/>
      <c r="L91" s="173">
        <f>C91+H91</f>
        <v>0</v>
      </c>
      <c r="M91" s="152" t="str">
        <f t="shared" si="14"/>
        <v xml:space="preserve">0 </v>
      </c>
      <c r="N91" s="104"/>
    </row>
    <row r="92" spans="1:14" s="10" customFormat="1" ht="32.450000000000003" hidden="1" customHeight="1">
      <c r="A92" s="169" t="s">
        <v>113</v>
      </c>
      <c r="B92" s="174">
        <v>37010</v>
      </c>
      <c r="C92" s="175">
        <v>19672</v>
      </c>
      <c r="D92" s="175"/>
      <c r="E92" s="175"/>
      <c r="F92" s="152">
        <f t="shared" si="12"/>
        <v>53.153201837341257</v>
      </c>
      <c r="G92" s="174">
        <v>0</v>
      </c>
      <c r="H92" s="176">
        <v>0</v>
      </c>
      <c r="I92" s="152" t="str">
        <f t="shared" si="13"/>
        <v xml:space="preserve">0 </v>
      </c>
      <c r="J92" s="174">
        <v>37010</v>
      </c>
      <c r="K92" s="172"/>
      <c r="L92" s="173">
        <v>19672</v>
      </c>
      <c r="M92" s="152">
        <f t="shared" si="14"/>
        <v>53.153201837341257</v>
      </c>
      <c r="N92" s="104"/>
    </row>
    <row r="93" spans="1:14" s="10" customFormat="1" ht="60.75" hidden="1" customHeight="1">
      <c r="A93" s="169" t="s">
        <v>96</v>
      </c>
      <c r="B93" s="174">
        <v>804</v>
      </c>
      <c r="C93" s="175">
        <v>321</v>
      </c>
      <c r="D93" s="175"/>
      <c r="E93" s="175"/>
      <c r="F93" s="152">
        <f t="shared" si="12"/>
        <v>39.925373134328353</v>
      </c>
      <c r="G93" s="174">
        <v>144</v>
      </c>
      <c r="H93" s="176">
        <v>8</v>
      </c>
      <c r="I93" s="152">
        <f t="shared" si="13"/>
        <v>5.5555555555555554</v>
      </c>
      <c r="J93" s="174">
        <v>948</v>
      </c>
      <c r="K93" s="172"/>
      <c r="L93" s="173">
        <v>329</v>
      </c>
      <c r="M93" s="152">
        <f t="shared" si="14"/>
        <v>34.70464135021097</v>
      </c>
      <c r="N93" s="104"/>
    </row>
    <row r="94" spans="1:14" s="10" customFormat="1" ht="6" hidden="1" customHeight="1">
      <c r="A94" s="169" t="s">
        <v>39</v>
      </c>
      <c r="B94" s="174">
        <v>0</v>
      </c>
      <c r="C94" s="175"/>
      <c r="D94" s="175"/>
      <c r="E94" s="175"/>
      <c r="F94" s="152" t="str">
        <f t="shared" si="12"/>
        <v xml:space="preserve">0 </v>
      </c>
      <c r="G94" s="174"/>
      <c r="H94" s="176"/>
      <c r="I94" s="152" t="str">
        <f t="shared" si="13"/>
        <v xml:space="preserve">0 </v>
      </c>
      <c r="J94" s="174">
        <f>B94+G94</f>
        <v>0</v>
      </c>
      <c r="K94" s="172"/>
      <c r="L94" s="173">
        <f>C94+H94</f>
        <v>0</v>
      </c>
      <c r="M94" s="152" t="str">
        <f t="shared" si="14"/>
        <v xml:space="preserve">0 </v>
      </c>
      <c r="N94" s="104"/>
    </row>
    <row r="95" spans="1:14" s="10" customFormat="1" ht="45" hidden="1" customHeight="1">
      <c r="A95" s="169" t="s">
        <v>20</v>
      </c>
      <c r="B95" s="174">
        <v>936</v>
      </c>
      <c r="C95" s="175">
        <v>356</v>
      </c>
      <c r="D95" s="175"/>
      <c r="E95" s="175"/>
      <c r="F95" s="152">
        <f t="shared" si="12"/>
        <v>38.034188034188034</v>
      </c>
      <c r="G95" s="174">
        <v>141</v>
      </c>
      <c r="H95" s="176">
        <v>30</v>
      </c>
      <c r="I95" s="152">
        <f t="shared" si="13"/>
        <v>21.276595744680851</v>
      </c>
      <c r="J95" s="174">
        <v>1077</v>
      </c>
      <c r="K95" s="172"/>
      <c r="L95" s="173">
        <v>387</v>
      </c>
      <c r="M95" s="152">
        <f t="shared" si="14"/>
        <v>35.933147632311979</v>
      </c>
      <c r="N95" s="104"/>
    </row>
    <row r="96" spans="1:14" s="10" customFormat="1" ht="42" hidden="1" customHeight="1">
      <c r="A96" s="169" t="s">
        <v>29</v>
      </c>
      <c r="B96" s="174">
        <v>30338</v>
      </c>
      <c r="C96" s="175">
        <v>18629</v>
      </c>
      <c r="D96" s="175"/>
      <c r="E96" s="175"/>
      <c r="F96" s="152">
        <f t="shared" si="12"/>
        <v>61.404838816006325</v>
      </c>
      <c r="G96" s="174">
        <v>0</v>
      </c>
      <c r="H96" s="176">
        <v>0</v>
      </c>
      <c r="I96" s="152" t="str">
        <f t="shared" si="13"/>
        <v xml:space="preserve">0 </v>
      </c>
      <c r="J96" s="174">
        <v>30338</v>
      </c>
      <c r="K96" s="172"/>
      <c r="L96" s="173">
        <v>18629</v>
      </c>
      <c r="M96" s="152">
        <f t="shared" si="14"/>
        <v>61.404838816006325</v>
      </c>
      <c r="N96" s="104"/>
    </row>
    <row r="97" spans="1:16" s="10" customFormat="1" ht="42" hidden="1" customHeight="1">
      <c r="A97" s="167" t="s">
        <v>97</v>
      </c>
      <c r="B97" s="168">
        <f>B98+B99+B100</f>
        <v>122480</v>
      </c>
      <c r="C97" s="168">
        <f>C98+C99+C100</f>
        <v>72095</v>
      </c>
      <c r="D97" s="168"/>
      <c r="E97" s="168"/>
      <c r="F97" s="152">
        <f t="shared" si="12"/>
        <v>58.862671456564343</v>
      </c>
      <c r="G97" s="168">
        <f>G98+G99+G100</f>
        <v>0</v>
      </c>
      <c r="H97" s="168">
        <f>H98+H99+H100</f>
        <v>0</v>
      </c>
      <c r="I97" s="152" t="str">
        <f t="shared" si="13"/>
        <v xml:space="preserve">0 </v>
      </c>
      <c r="J97" s="168">
        <f>J98+J99+J100</f>
        <v>122480</v>
      </c>
      <c r="K97" s="168">
        <f>K98+K99+K100</f>
        <v>0</v>
      </c>
      <c r="L97" s="168">
        <f>L98+L99+L100</f>
        <v>72095</v>
      </c>
      <c r="M97" s="152">
        <f t="shared" si="14"/>
        <v>58.862671456564343</v>
      </c>
      <c r="N97" s="104"/>
    </row>
    <row r="98" spans="1:16" s="10" customFormat="1" ht="24.75" hidden="1" customHeight="1">
      <c r="A98" s="169" t="s">
        <v>11</v>
      </c>
      <c r="B98" s="174">
        <v>92318</v>
      </c>
      <c r="C98" s="175">
        <v>54938</v>
      </c>
      <c r="D98" s="175"/>
      <c r="E98" s="175"/>
      <c r="F98" s="152">
        <f t="shared" si="12"/>
        <v>59.509521436772893</v>
      </c>
      <c r="G98" s="174">
        <v>0</v>
      </c>
      <c r="H98" s="176">
        <v>0</v>
      </c>
      <c r="I98" s="152" t="str">
        <f t="shared" si="13"/>
        <v xml:space="preserve">0 </v>
      </c>
      <c r="J98" s="172">
        <v>92318</v>
      </c>
      <c r="K98" s="172"/>
      <c r="L98" s="173">
        <v>54938</v>
      </c>
      <c r="M98" s="152">
        <f t="shared" si="14"/>
        <v>59.509521436772893</v>
      </c>
      <c r="N98" s="104"/>
    </row>
    <row r="99" spans="1:16" s="10" customFormat="1" ht="39" hidden="1" customHeight="1">
      <c r="A99" s="169" t="s">
        <v>12</v>
      </c>
      <c r="B99" s="174"/>
      <c r="C99" s="175">
        <v>0</v>
      </c>
      <c r="D99" s="175"/>
      <c r="E99" s="175"/>
      <c r="F99" s="152" t="str">
        <f t="shared" si="12"/>
        <v xml:space="preserve">0 </v>
      </c>
      <c r="G99" s="174">
        <v>0</v>
      </c>
      <c r="H99" s="176">
        <v>0</v>
      </c>
      <c r="I99" s="152" t="str">
        <f t="shared" si="13"/>
        <v xml:space="preserve">0 </v>
      </c>
      <c r="J99" s="172">
        <f>B99+G99</f>
        <v>0</v>
      </c>
      <c r="K99" s="172"/>
      <c r="L99" s="173">
        <f>C99+H99</f>
        <v>0</v>
      </c>
      <c r="M99" s="152" t="str">
        <f t="shared" si="14"/>
        <v xml:space="preserve">0 </v>
      </c>
      <c r="N99" s="104"/>
    </row>
    <row r="100" spans="1:16" s="10" customFormat="1" ht="52.5" hidden="1" customHeight="1">
      <c r="A100" s="169" t="s">
        <v>73</v>
      </c>
      <c r="B100" s="174">
        <v>30162</v>
      </c>
      <c r="C100" s="175">
        <v>17157</v>
      </c>
      <c r="D100" s="175"/>
      <c r="E100" s="175"/>
      <c r="F100" s="152">
        <f t="shared" si="12"/>
        <v>56.882832703401633</v>
      </c>
      <c r="G100" s="174">
        <v>0</v>
      </c>
      <c r="H100" s="176">
        <v>0</v>
      </c>
      <c r="I100" s="152" t="str">
        <f t="shared" si="13"/>
        <v xml:space="preserve">0 </v>
      </c>
      <c r="J100" s="172">
        <v>30162</v>
      </c>
      <c r="K100" s="172"/>
      <c r="L100" s="173">
        <v>17157</v>
      </c>
      <c r="M100" s="152">
        <f t="shared" si="14"/>
        <v>56.882832703401633</v>
      </c>
      <c r="N100" s="104"/>
    </row>
    <row r="101" spans="1:16" s="10" customFormat="1" ht="25.5" hidden="1" customHeight="1">
      <c r="A101" s="167" t="s">
        <v>84</v>
      </c>
      <c r="B101" s="168">
        <f>B102+B103+B104+B105</f>
        <v>0</v>
      </c>
      <c r="C101" s="178">
        <f>C102+C103+C104+C105</f>
        <v>0</v>
      </c>
      <c r="D101" s="178"/>
      <c r="E101" s="178"/>
      <c r="F101" s="152" t="str">
        <f t="shared" si="12"/>
        <v xml:space="preserve">0 </v>
      </c>
      <c r="G101" s="168">
        <f>G102+G103+G104+G105</f>
        <v>0</v>
      </c>
      <c r="H101" s="168">
        <f>H102+H103+H104+H105</f>
        <v>0</v>
      </c>
      <c r="I101" s="152" t="str">
        <f t="shared" si="13"/>
        <v xml:space="preserve">0 </v>
      </c>
      <c r="J101" s="168">
        <f>J102+J103+J104+J105</f>
        <v>0</v>
      </c>
      <c r="K101" s="168"/>
      <c r="L101" s="168">
        <f>L102+L103+L104+L105</f>
        <v>0</v>
      </c>
      <c r="M101" s="152" t="str">
        <f t="shared" si="14"/>
        <v xml:space="preserve">0 </v>
      </c>
      <c r="N101" s="104"/>
    </row>
    <row r="102" spans="1:16" s="10" customFormat="1" ht="28.5" hidden="1" customHeight="1">
      <c r="A102" s="169" t="s">
        <v>7</v>
      </c>
      <c r="B102" s="174"/>
      <c r="C102" s="175">
        <v>0</v>
      </c>
      <c r="D102" s="175"/>
      <c r="E102" s="175"/>
      <c r="F102" s="152" t="str">
        <f t="shared" si="12"/>
        <v xml:space="preserve">0 </v>
      </c>
      <c r="G102" s="174">
        <v>0</v>
      </c>
      <c r="H102" s="172">
        <v>0</v>
      </c>
      <c r="I102" s="152" t="str">
        <f t="shared" si="13"/>
        <v xml:space="preserve">0 </v>
      </c>
      <c r="J102" s="172">
        <f>B102+G102</f>
        <v>0</v>
      </c>
      <c r="K102" s="172"/>
      <c r="L102" s="172">
        <f>C102+H102</f>
        <v>0</v>
      </c>
      <c r="M102" s="152" t="str">
        <f t="shared" si="14"/>
        <v xml:space="preserve">0 </v>
      </c>
      <c r="N102" s="104"/>
    </row>
    <row r="103" spans="1:16" s="10" customFormat="1" ht="36" hidden="1" customHeight="1">
      <c r="A103" s="169" t="s">
        <v>25</v>
      </c>
      <c r="B103" s="174">
        <v>0</v>
      </c>
      <c r="C103" s="175">
        <v>0</v>
      </c>
      <c r="D103" s="175"/>
      <c r="E103" s="175"/>
      <c r="F103" s="152" t="str">
        <f t="shared" si="12"/>
        <v xml:space="preserve">0 </v>
      </c>
      <c r="G103" s="174">
        <v>0</v>
      </c>
      <c r="H103" s="172">
        <v>0</v>
      </c>
      <c r="I103" s="152" t="str">
        <f t="shared" si="13"/>
        <v xml:space="preserve">0 </v>
      </c>
      <c r="J103" s="172">
        <f>B103+G103</f>
        <v>0</v>
      </c>
      <c r="K103" s="172"/>
      <c r="L103" s="172">
        <f>C103+H103</f>
        <v>0</v>
      </c>
      <c r="M103" s="152" t="str">
        <f t="shared" si="14"/>
        <v xml:space="preserve">0 </v>
      </c>
      <c r="N103" s="104"/>
    </row>
    <row r="104" spans="1:16" s="10" customFormat="1" ht="44.25" hidden="1" customHeight="1">
      <c r="A104" s="169" t="s">
        <v>44</v>
      </c>
      <c r="B104" s="174"/>
      <c r="C104" s="175">
        <v>0</v>
      </c>
      <c r="D104" s="175"/>
      <c r="E104" s="175"/>
      <c r="F104" s="152" t="str">
        <f t="shared" si="12"/>
        <v xml:space="preserve">0 </v>
      </c>
      <c r="G104" s="174">
        <v>0</v>
      </c>
      <c r="H104" s="172">
        <v>0</v>
      </c>
      <c r="I104" s="152" t="str">
        <f t="shared" si="13"/>
        <v xml:space="preserve">0 </v>
      </c>
      <c r="J104" s="172">
        <f>B104+G104</f>
        <v>0</v>
      </c>
      <c r="K104" s="172"/>
      <c r="L104" s="172">
        <f>C104+H104</f>
        <v>0</v>
      </c>
      <c r="M104" s="152" t="str">
        <f t="shared" si="14"/>
        <v xml:space="preserve">0 </v>
      </c>
      <c r="N104" s="104"/>
    </row>
    <row r="105" spans="1:16" s="10" customFormat="1" ht="43.5" hidden="1" customHeight="1">
      <c r="A105" s="169" t="s">
        <v>81</v>
      </c>
      <c r="B105" s="174">
        <v>0</v>
      </c>
      <c r="C105" s="175">
        <v>0</v>
      </c>
      <c r="D105" s="175"/>
      <c r="E105" s="175"/>
      <c r="F105" s="152" t="str">
        <f t="shared" si="12"/>
        <v xml:space="preserve">0 </v>
      </c>
      <c r="G105" s="174">
        <v>0</v>
      </c>
      <c r="H105" s="176">
        <v>0</v>
      </c>
      <c r="I105" s="152" t="str">
        <f t="shared" si="13"/>
        <v xml:space="preserve">0 </v>
      </c>
      <c r="J105" s="172">
        <f>B105+G105</f>
        <v>0</v>
      </c>
      <c r="K105" s="172"/>
      <c r="L105" s="172">
        <f>C105+H105</f>
        <v>0</v>
      </c>
      <c r="M105" s="152" t="str">
        <f t="shared" si="14"/>
        <v xml:space="preserve">0 </v>
      </c>
      <c r="N105" s="104"/>
    </row>
    <row r="106" spans="1:16" s="10" customFormat="1" ht="24.75" hidden="1" customHeight="1">
      <c r="A106" s="167" t="s">
        <v>50</v>
      </c>
      <c r="B106" s="168">
        <f>B107+B108+B109+B110+B111</f>
        <v>248098</v>
      </c>
      <c r="C106" s="168">
        <f>C107+C108+C109+C110+C111</f>
        <v>154685</v>
      </c>
      <c r="D106" s="168"/>
      <c r="E106" s="168"/>
      <c r="F106" s="152">
        <f t="shared" si="12"/>
        <v>62.348346218026748</v>
      </c>
      <c r="G106" s="168">
        <f>G107+G108+G109+G110+G111</f>
        <v>0</v>
      </c>
      <c r="H106" s="168">
        <f>H107+H108+H109+H110+H111</f>
        <v>0</v>
      </c>
      <c r="I106" s="152" t="str">
        <f t="shared" si="13"/>
        <v xml:space="preserve">0 </v>
      </c>
      <c r="J106" s="168">
        <f>J107+J108+J109+J110+J111</f>
        <v>248098</v>
      </c>
      <c r="K106" s="168">
        <f>K107+K108+K109+K110+K111</f>
        <v>0</v>
      </c>
      <c r="L106" s="168">
        <f>L107+L108+L109+L110+L111</f>
        <v>154685</v>
      </c>
      <c r="M106" s="152">
        <f t="shared" si="14"/>
        <v>62.348346218026748</v>
      </c>
      <c r="N106" s="104"/>
    </row>
    <row r="107" spans="1:16" s="10" customFormat="1" ht="25.5" hidden="1" customHeight="1">
      <c r="A107" s="169" t="s">
        <v>13</v>
      </c>
      <c r="B107" s="174">
        <v>12096</v>
      </c>
      <c r="C107" s="175">
        <v>8200</v>
      </c>
      <c r="D107" s="175"/>
      <c r="E107" s="175"/>
      <c r="F107" s="152">
        <f t="shared" si="12"/>
        <v>67.791005291005291</v>
      </c>
      <c r="G107" s="174">
        <v>0</v>
      </c>
      <c r="H107" s="176">
        <v>0</v>
      </c>
      <c r="I107" s="152" t="str">
        <f t="shared" si="13"/>
        <v xml:space="preserve">0 </v>
      </c>
      <c r="J107" s="172">
        <f>B107</f>
        <v>12096</v>
      </c>
      <c r="K107" s="172"/>
      <c r="L107" s="173">
        <v>8200</v>
      </c>
      <c r="M107" s="152">
        <f t="shared" si="14"/>
        <v>67.791005291005291</v>
      </c>
      <c r="N107" s="104"/>
    </row>
    <row r="108" spans="1:16" s="10" customFormat="1" ht="45" hidden="1" customHeight="1">
      <c r="A108" s="169" t="s">
        <v>33</v>
      </c>
      <c r="B108" s="174">
        <v>62693</v>
      </c>
      <c r="C108" s="175">
        <v>41682</v>
      </c>
      <c r="D108" s="175"/>
      <c r="E108" s="175"/>
      <c r="F108" s="152">
        <f t="shared" si="12"/>
        <v>66.485891566841588</v>
      </c>
      <c r="G108" s="174">
        <v>0</v>
      </c>
      <c r="H108" s="176">
        <v>0</v>
      </c>
      <c r="I108" s="152" t="str">
        <f t="shared" si="13"/>
        <v xml:space="preserve">0 </v>
      </c>
      <c r="J108" s="172">
        <f>B108</f>
        <v>62693</v>
      </c>
      <c r="K108" s="172"/>
      <c r="L108" s="173">
        <v>41682</v>
      </c>
      <c r="M108" s="152">
        <f t="shared" si="14"/>
        <v>66.485891566841588</v>
      </c>
      <c r="N108" s="104"/>
    </row>
    <row r="109" spans="1:16" s="10" customFormat="1" ht="42.75" hidden="1" customHeight="1">
      <c r="A109" s="169" t="s">
        <v>31</v>
      </c>
      <c r="B109" s="174">
        <v>116628</v>
      </c>
      <c r="C109" s="175">
        <v>66976</v>
      </c>
      <c r="D109" s="175"/>
      <c r="E109" s="175"/>
      <c r="F109" s="152">
        <f t="shared" si="12"/>
        <v>57.427032959495151</v>
      </c>
      <c r="G109" s="174">
        <v>0</v>
      </c>
      <c r="H109" s="176">
        <v>0</v>
      </c>
      <c r="I109" s="152" t="str">
        <f t="shared" si="13"/>
        <v xml:space="preserve">0 </v>
      </c>
      <c r="J109" s="172">
        <f>B109+G109</f>
        <v>116628</v>
      </c>
      <c r="K109" s="172"/>
      <c r="L109" s="173">
        <v>66976</v>
      </c>
      <c r="M109" s="152">
        <f t="shared" si="14"/>
        <v>57.427032959495151</v>
      </c>
      <c r="N109" s="104"/>
    </row>
    <row r="110" spans="1:16" s="10" customFormat="1" ht="21" hidden="1" customHeight="1">
      <c r="A110" s="169" t="s">
        <v>58</v>
      </c>
      <c r="B110" s="174">
        <v>43413</v>
      </c>
      <c r="C110" s="175">
        <v>29509</v>
      </c>
      <c r="D110" s="175"/>
      <c r="E110" s="175"/>
      <c r="F110" s="152">
        <f t="shared" si="12"/>
        <v>67.972727063322054</v>
      </c>
      <c r="G110" s="174">
        <v>0</v>
      </c>
      <c r="H110" s="176">
        <v>0</v>
      </c>
      <c r="I110" s="152" t="str">
        <f t="shared" si="13"/>
        <v xml:space="preserve">0 </v>
      </c>
      <c r="J110" s="172">
        <f>B110+G110</f>
        <v>43413</v>
      </c>
      <c r="K110" s="172"/>
      <c r="L110" s="173">
        <v>29509</v>
      </c>
      <c r="M110" s="152">
        <f t="shared" si="14"/>
        <v>67.972727063322054</v>
      </c>
      <c r="N110" s="104"/>
    </row>
    <row r="111" spans="1:16" s="10" customFormat="1" ht="44.25" hidden="1" customHeight="1">
      <c r="A111" s="169" t="s">
        <v>32</v>
      </c>
      <c r="B111" s="174">
        <v>13268</v>
      </c>
      <c r="C111" s="179">
        <v>8318</v>
      </c>
      <c r="D111" s="179"/>
      <c r="E111" s="179"/>
      <c r="F111" s="152">
        <f t="shared" si="12"/>
        <v>62.692191739523665</v>
      </c>
      <c r="G111" s="174">
        <v>0</v>
      </c>
      <c r="H111" s="176">
        <v>0</v>
      </c>
      <c r="I111" s="152" t="str">
        <f t="shared" si="13"/>
        <v xml:space="preserve">0 </v>
      </c>
      <c r="J111" s="172">
        <f>B111+G111</f>
        <v>13268</v>
      </c>
      <c r="K111" s="172"/>
      <c r="L111" s="173">
        <v>8318</v>
      </c>
      <c r="M111" s="152">
        <f t="shared" si="14"/>
        <v>62.692191739523665</v>
      </c>
      <c r="N111" s="104"/>
    </row>
    <row r="112" spans="1:16" s="10" customFormat="1" ht="44.25" hidden="1" customHeight="1">
      <c r="A112" s="180" t="s">
        <v>59</v>
      </c>
      <c r="B112" s="177">
        <f>B113+B114+B115</f>
        <v>38736</v>
      </c>
      <c r="C112" s="177">
        <f>C113+C114+C115</f>
        <v>24427</v>
      </c>
      <c r="D112" s="177"/>
      <c r="E112" s="177"/>
      <c r="F112" s="152">
        <f t="shared" si="12"/>
        <v>63.060202395704259</v>
      </c>
      <c r="G112" s="177">
        <f>G113+G114+G115</f>
        <v>0</v>
      </c>
      <c r="H112" s="177">
        <f>H113+H114+H115</f>
        <v>0</v>
      </c>
      <c r="I112" s="152" t="str">
        <f t="shared" si="13"/>
        <v xml:space="preserve">0 </v>
      </c>
      <c r="J112" s="177">
        <f>J113+J114+J115</f>
        <v>38736</v>
      </c>
      <c r="K112" s="177">
        <f>K113+K114+K115</f>
        <v>0</v>
      </c>
      <c r="L112" s="177">
        <f>L113+L114+L115</f>
        <v>24427</v>
      </c>
      <c r="M112" s="152">
        <f t="shared" si="14"/>
        <v>63.060202395704259</v>
      </c>
      <c r="N112" s="104"/>
      <c r="P112" s="89"/>
    </row>
    <row r="113" spans="1:14" s="10" customFormat="1" ht="22.5" hidden="1" customHeight="1">
      <c r="A113" s="169" t="s">
        <v>60</v>
      </c>
      <c r="B113" s="174">
        <v>24070</v>
      </c>
      <c r="C113" s="179">
        <v>14469</v>
      </c>
      <c r="D113" s="179"/>
      <c r="E113" s="179"/>
      <c r="F113" s="152">
        <f t="shared" si="12"/>
        <v>60.112172829248024</v>
      </c>
      <c r="G113" s="174">
        <v>0</v>
      </c>
      <c r="H113" s="172">
        <v>0</v>
      </c>
      <c r="I113" s="152" t="str">
        <f t="shared" si="13"/>
        <v xml:space="preserve">0 </v>
      </c>
      <c r="J113" s="172">
        <f>B113+G113</f>
        <v>24070</v>
      </c>
      <c r="K113" s="172"/>
      <c r="L113" s="173">
        <v>14469</v>
      </c>
      <c r="M113" s="152">
        <f t="shared" si="14"/>
        <v>60.112172829248024</v>
      </c>
      <c r="N113" s="104"/>
    </row>
    <row r="114" spans="1:14" s="10" customFormat="1" ht="22.5" hidden="1" customHeight="1">
      <c r="A114" s="169" t="s">
        <v>61</v>
      </c>
      <c r="B114" s="174">
        <v>14297</v>
      </c>
      <c r="C114" s="179">
        <v>9709</v>
      </c>
      <c r="D114" s="179"/>
      <c r="E114" s="179"/>
      <c r="F114" s="152">
        <f t="shared" si="12"/>
        <v>67.909351612226345</v>
      </c>
      <c r="G114" s="174">
        <v>0</v>
      </c>
      <c r="H114" s="172">
        <v>0</v>
      </c>
      <c r="I114" s="152" t="str">
        <f t="shared" si="13"/>
        <v xml:space="preserve">0 </v>
      </c>
      <c r="J114" s="172">
        <f>B114+G114</f>
        <v>14297</v>
      </c>
      <c r="K114" s="172"/>
      <c r="L114" s="173">
        <v>9709</v>
      </c>
      <c r="M114" s="152">
        <f t="shared" si="14"/>
        <v>67.909351612226345</v>
      </c>
      <c r="N114" s="104"/>
    </row>
    <row r="115" spans="1:14" s="10" customFormat="1" ht="45.75" hidden="1" customHeight="1">
      <c r="A115" s="169" t="s">
        <v>77</v>
      </c>
      <c r="B115" s="174">
        <v>369</v>
      </c>
      <c r="C115" s="179">
        <v>249</v>
      </c>
      <c r="D115" s="179"/>
      <c r="E115" s="179"/>
      <c r="F115" s="152">
        <f t="shared" si="12"/>
        <v>67.479674796747972</v>
      </c>
      <c r="G115" s="174">
        <v>0</v>
      </c>
      <c r="H115" s="172">
        <v>0</v>
      </c>
      <c r="I115" s="152" t="str">
        <f t="shared" si="13"/>
        <v xml:space="preserve">0 </v>
      </c>
      <c r="J115" s="172">
        <v>369</v>
      </c>
      <c r="K115" s="172"/>
      <c r="L115" s="173">
        <f t="shared" ref="L115:L121" si="15">C115+H115</f>
        <v>249</v>
      </c>
      <c r="M115" s="152">
        <f t="shared" si="14"/>
        <v>67.479674796747972</v>
      </c>
      <c r="N115" s="104"/>
    </row>
    <row r="116" spans="1:14" s="10" customFormat="1" ht="39" hidden="1" customHeight="1">
      <c r="A116" s="180" t="s">
        <v>65</v>
      </c>
      <c r="B116" s="177">
        <f>B117+B118</f>
        <v>0</v>
      </c>
      <c r="C116" s="181"/>
      <c r="D116" s="181"/>
      <c r="E116" s="181"/>
      <c r="F116" s="152" t="str">
        <f t="shared" si="12"/>
        <v xml:space="preserve">0 </v>
      </c>
      <c r="G116" s="177">
        <f>G117+G118</f>
        <v>0</v>
      </c>
      <c r="H116" s="182">
        <f>H117+H118</f>
        <v>0</v>
      </c>
      <c r="I116" s="152" t="str">
        <f t="shared" si="13"/>
        <v xml:space="preserve">0 </v>
      </c>
      <c r="J116" s="172">
        <f t="shared" ref="J116:J121" si="16">B116+G116</f>
        <v>0</v>
      </c>
      <c r="K116" s="182"/>
      <c r="L116" s="173">
        <f t="shared" si="15"/>
        <v>0</v>
      </c>
      <c r="M116" s="152" t="str">
        <f t="shared" si="14"/>
        <v xml:space="preserve">0 </v>
      </c>
      <c r="N116" s="104"/>
    </row>
    <row r="117" spans="1:14" s="10" customFormat="1" ht="39" hidden="1" customHeight="1">
      <c r="A117" s="169" t="s">
        <v>66</v>
      </c>
      <c r="B117" s="174"/>
      <c r="C117" s="179"/>
      <c r="D117" s="179"/>
      <c r="E117" s="179"/>
      <c r="F117" s="152" t="str">
        <f t="shared" si="12"/>
        <v xml:space="preserve">0 </v>
      </c>
      <c r="G117" s="174">
        <v>0</v>
      </c>
      <c r="H117" s="172">
        <v>0</v>
      </c>
      <c r="I117" s="152" t="str">
        <f t="shared" si="13"/>
        <v xml:space="preserve">0 </v>
      </c>
      <c r="J117" s="172">
        <f t="shared" si="16"/>
        <v>0</v>
      </c>
      <c r="K117" s="172"/>
      <c r="L117" s="173">
        <f t="shared" si="15"/>
        <v>0</v>
      </c>
      <c r="M117" s="152" t="str">
        <f t="shared" si="14"/>
        <v xml:space="preserve">0 </v>
      </c>
      <c r="N117" s="104"/>
    </row>
    <row r="118" spans="1:14" s="10" customFormat="1" ht="39" hidden="1" customHeight="1">
      <c r="A118" s="169" t="s">
        <v>67</v>
      </c>
      <c r="B118" s="174">
        <v>0</v>
      </c>
      <c r="C118" s="179"/>
      <c r="D118" s="179"/>
      <c r="E118" s="179"/>
      <c r="F118" s="152" t="str">
        <f t="shared" si="12"/>
        <v xml:space="preserve">0 </v>
      </c>
      <c r="G118" s="174">
        <v>0</v>
      </c>
      <c r="H118" s="172">
        <v>0</v>
      </c>
      <c r="I118" s="152" t="str">
        <f t="shared" si="13"/>
        <v xml:space="preserve">0 </v>
      </c>
      <c r="J118" s="172">
        <f t="shared" si="16"/>
        <v>0</v>
      </c>
      <c r="K118" s="172"/>
      <c r="L118" s="173">
        <f t="shared" si="15"/>
        <v>0</v>
      </c>
      <c r="M118" s="152" t="str">
        <f t="shared" si="14"/>
        <v xml:space="preserve">0 </v>
      </c>
      <c r="N118" s="104"/>
    </row>
    <row r="119" spans="1:14" s="10" customFormat="1" ht="39" hidden="1" customHeight="1">
      <c r="A119" s="169" t="s">
        <v>68</v>
      </c>
      <c r="B119" s="174">
        <v>0</v>
      </c>
      <c r="C119" s="179"/>
      <c r="D119" s="179"/>
      <c r="E119" s="179"/>
      <c r="F119" s="152" t="str">
        <f t="shared" si="12"/>
        <v xml:space="preserve">0 </v>
      </c>
      <c r="G119" s="174">
        <v>0</v>
      </c>
      <c r="H119" s="172">
        <v>0</v>
      </c>
      <c r="I119" s="152" t="str">
        <f t="shared" si="13"/>
        <v xml:space="preserve">0 </v>
      </c>
      <c r="J119" s="172">
        <f t="shared" si="16"/>
        <v>0</v>
      </c>
      <c r="K119" s="172"/>
      <c r="L119" s="173">
        <f t="shared" si="15"/>
        <v>0</v>
      </c>
      <c r="M119" s="152" t="str">
        <f t="shared" si="14"/>
        <v xml:space="preserve">0 </v>
      </c>
      <c r="N119" s="104"/>
    </row>
    <row r="120" spans="1:14" s="10" customFormat="1" ht="39" hidden="1" customHeight="1">
      <c r="A120" s="169" t="s">
        <v>77</v>
      </c>
      <c r="B120" s="174"/>
      <c r="C120" s="179">
        <v>0</v>
      </c>
      <c r="D120" s="179"/>
      <c r="E120" s="179"/>
      <c r="F120" s="152" t="str">
        <f t="shared" si="12"/>
        <v xml:space="preserve">0 </v>
      </c>
      <c r="G120" s="174">
        <v>0</v>
      </c>
      <c r="H120" s="172">
        <v>0</v>
      </c>
      <c r="I120" s="152" t="str">
        <f t="shared" si="13"/>
        <v xml:space="preserve">0 </v>
      </c>
      <c r="J120" s="172">
        <f t="shared" si="16"/>
        <v>0</v>
      </c>
      <c r="K120" s="172"/>
      <c r="L120" s="173">
        <f t="shared" si="15"/>
        <v>0</v>
      </c>
      <c r="M120" s="152" t="str">
        <f t="shared" si="14"/>
        <v xml:space="preserve">0 </v>
      </c>
      <c r="N120" s="104"/>
    </row>
    <row r="121" spans="1:14" s="10" customFormat="1" ht="30.75" hidden="1" customHeight="1">
      <c r="A121" s="169" t="s">
        <v>119</v>
      </c>
      <c r="B121" s="174"/>
      <c r="C121" s="179"/>
      <c r="D121" s="179"/>
      <c r="E121" s="179"/>
      <c r="F121" s="152" t="str">
        <f t="shared" si="12"/>
        <v xml:space="preserve">0 </v>
      </c>
      <c r="G121" s="174">
        <v>0</v>
      </c>
      <c r="H121" s="172">
        <v>0</v>
      </c>
      <c r="I121" s="152" t="str">
        <f t="shared" si="13"/>
        <v xml:space="preserve">0 </v>
      </c>
      <c r="J121" s="172">
        <f t="shared" si="16"/>
        <v>0</v>
      </c>
      <c r="K121" s="172"/>
      <c r="L121" s="173">
        <f t="shared" si="15"/>
        <v>0</v>
      </c>
      <c r="M121" s="152"/>
      <c r="N121" s="104"/>
    </row>
    <row r="122" spans="1:14" s="10" customFormat="1" ht="42" hidden="1" customHeight="1">
      <c r="A122" s="180" t="s">
        <v>65</v>
      </c>
      <c r="B122" s="168">
        <f>B123+B125</f>
        <v>1413</v>
      </c>
      <c r="C122" s="168">
        <f>C123+C125</f>
        <v>884</v>
      </c>
      <c r="D122" s="168"/>
      <c r="E122" s="168"/>
      <c r="F122" s="152">
        <f t="shared" si="12"/>
        <v>62.561924982307147</v>
      </c>
      <c r="G122" s="168">
        <f>G124+G123</f>
        <v>0</v>
      </c>
      <c r="H122" s="168">
        <f>H124+H123+H125</f>
        <v>0</v>
      </c>
      <c r="I122" s="152" t="str">
        <f t="shared" si="13"/>
        <v xml:space="preserve">0 </v>
      </c>
      <c r="J122" s="168">
        <f>J123+J125</f>
        <v>1413</v>
      </c>
      <c r="K122" s="168">
        <f>K124+K123+K125</f>
        <v>0</v>
      </c>
      <c r="L122" s="168">
        <f>L124+L123+L125</f>
        <v>884</v>
      </c>
      <c r="M122" s="152">
        <f t="shared" si="14"/>
        <v>62.561924982307147</v>
      </c>
      <c r="N122" s="104"/>
    </row>
    <row r="123" spans="1:14" s="10" customFormat="1" ht="24.75" hidden="1" customHeight="1">
      <c r="A123" s="169" t="s">
        <v>66</v>
      </c>
      <c r="B123" s="170">
        <v>304</v>
      </c>
      <c r="C123" s="171">
        <v>300</v>
      </c>
      <c r="D123" s="171"/>
      <c r="E123" s="171"/>
      <c r="F123" s="152">
        <f t="shared" si="12"/>
        <v>98.68421052631578</v>
      </c>
      <c r="G123" s="170">
        <v>0</v>
      </c>
      <c r="H123" s="170">
        <v>0</v>
      </c>
      <c r="I123" s="152" t="str">
        <f t="shared" si="13"/>
        <v xml:space="preserve">0 </v>
      </c>
      <c r="J123" s="172">
        <f>B123+G123</f>
        <v>304</v>
      </c>
      <c r="K123" s="172"/>
      <c r="L123" s="173">
        <f>C123+H123</f>
        <v>300</v>
      </c>
      <c r="M123" s="152">
        <f t="shared" si="14"/>
        <v>98.68421052631578</v>
      </c>
      <c r="N123" s="104"/>
    </row>
    <row r="124" spans="1:14" s="10" customFormat="1" ht="39" hidden="1" customHeight="1">
      <c r="A124" s="169" t="s">
        <v>67</v>
      </c>
      <c r="B124" s="174"/>
      <c r="C124" s="179">
        <v>0</v>
      </c>
      <c r="D124" s="179"/>
      <c r="E124" s="179"/>
      <c r="F124" s="152" t="str">
        <f t="shared" si="12"/>
        <v xml:space="preserve">0 </v>
      </c>
      <c r="G124" s="174">
        <v>0</v>
      </c>
      <c r="H124" s="172">
        <v>0</v>
      </c>
      <c r="I124" s="152" t="str">
        <f t="shared" si="13"/>
        <v xml:space="preserve">0 </v>
      </c>
      <c r="J124" s="172">
        <f>B124+G124</f>
        <v>0</v>
      </c>
      <c r="K124" s="172"/>
      <c r="L124" s="173">
        <f>C124+H124</f>
        <v>0</v>
      </c>
      <c r="M124" s="152" t="str">
        <f t="shared" si="14"/>
        <v xml:space="preserve">0 </v>
      </c>
      <c r="N124" s="104"/>
    </row>
    <row r="125" spans="1:14" s="10" customFormat="1" ht="48.75" hidden="1" customHeight="1">
      <c r="A125" s="169" t="s">
        <v>67</v>
      </c>
      <c r="B125" s="174">
        <v>1109</v>
      </c>
      <c r="C125" s="179">
        <v>584</v>
      </c>
      <c r="D125" s="179"/>
      <c r="E125" s="179"/>
      <c r="F125" s="152">
        <f t="shared" si="12"/>
        <v>52.660054102795307</v>
      </c>
      <c r="G125" s="174">
        <v>0</v>
      </c>
      <c r="H125" s="172">
        <v>0</v>
      </c>
      <c r="I125" s="152" t="str">
        <f t="shared" si="13"/>
        <v xml:space="preserve">0 </v>
      </c>
      <c r="J125" s="172">
        <f>B125+G125</f>
        <v>1109</v>
      </c>
      <c r="K125" s="172"/>
      <c r="L125" s="173">
        <f>C125+H125</f>
        <v>584</v>
      </c>
      <c r="M125" s="152">
        <f t="shared" si="14"/>
        <v>52.660054102795307</v>
      </c>
      <c r="N125" s="104"/>
    </row>
    <row r="126" spans="1:14" s="87" customFormat="1" ht="39" hidden="1" customHeight="1">
      <c r="A126" s="180" t="s">
        <v>98</v>
      </c>
      <c r="B126" s="177">
        <f>B127</f>
        <v>0</v>
      </c>
      <c r="C126" s="177">
        <f>C127</f>
        <v>0</v>
      </c>
      <c r="D126" s="177"/>
      <c r="E126" s="177"/>
      <c r="F126" s="152" t="str">
        <f t="shared" si="12"/>
        <v xml:space="preserve">0 </v>
      </c>
      <c r="G126" s="177">
        <f t="shared" ref="G126:L126" si="17">G127</f>
        <v>0</v>
      </c>
      <c r="H126" s="177">
        <f t="shared" si="17"/>
        <v>0</v>
      </c>
      <c r="I126" s="177" t="str">
        <f t="shared" si="17"/>
        <v xml:space="preserve">0 </v>
      </c>
      <c r="J126" s="177">
        <f t="shared" si="17"/>
        <v>0</v>
      </c>
      <c r="K126" s="177">
        <f t="shared" si="17"/>
        <v>0</v>
      </c>
      <c r="L126" s="183">
        <f t="shared" si="17"/>
        <v>0</v>
      </c>
      <c r="M126" s="152" t="str">
        <f t="shared" si="14"/>
        <v xml:space="preserve">0 </v>
      </c>
      <c r="N126" s="104"/>
    </row>
    <row r="127" spans="1:14" s="10" customFormat="1" ht="39" hidden="1" customHeight="1">
      <c r="A127" s="169" t="s">
        <v>98</v>
      </c>
      <c r="B127" s="174">
        <v>0</v>
      </c>
      <c r="C127" s="184">
        <v>0</v>
      </c>
      <c r="D127" s="184"/>
      <c r="E127" s="184"/>
      <c r="F127" s="152" t="str">
        <f t="shared" si="12"/>
        <v xml:space="preserve">0 </v>
      </c>
      <c r="G127" s="174">
        <v>0</v>
      </c>
      <c r="H127" s="172">
        <v>0</v>
      </c>
      <c r="I127" s="174" t="str">
        <f>I128</f>
        <v xml:space="preserve">0 </v>
      </c>
      <c r="J127" s="172">
        <f>B127+G127</f>
        <v>0</v>
      </c>
      <c r="K127" s="172">
        <f>C127+H127</f>
        <v>0</v>
      </c>
      <c r="L127" s="176">
        <f>F127+I127</f>
        <v>0</v>
      </c>
      <c r="M127" s="152" t="str">
        <f t="shared" si="14"/>
        <v xml:space="preserve">0 </v>
      </c>
      <c r="N127" s="104"/>
    </row>
    <row r="128" spans="1:14" s="10" customFormat="1" ht="48" hidden="1" customHeight="1">
      <c r="A128" s="167" t="s">
        <v>51</v>
      </c>
      <c r="B128" s="168">
        <f>B129+B130+B131</f>
        <v>37378</v>
      </c>
      <c r="C128" s="168">
        <f>C129+C130+C131</f>
        <v>26826</v>
      </c>
      <c r="D128" s="168"/>
      <c r="E128" s="168"/>
      <c r="F128" s="152">
        <f t="shared" si="12"/>
        <v>71.769490074375298</v>
      </c>
      <c r="G128" s="168">
        <f>G129+G130+G131</f>
        <v>0</v>
      </c>
      <c r="H128" s="168">
        <f>H129+H130+H131</f>
        <v>0</v>
      </c>
      <c r="I128" s="152" t="str">
        <f>IF(G128=0,  "0 ", H128/G128*100)</f>
        <v xml:space="preserve">0 </v>
      </c>
      <c r="J128" s="168">
        <f>J129+J130+J131</f>
        <v>0</v>
      </c>
      <c r="K128" s="168">
        <f>K129+K130+K131</f>
        <v>22519</v>
      </c>
      <c r="L128" s="178">
        <f>L129+L130+L131</f>
        <v>0</v>
      </c>
      <c r="M128" s="152" t="str">
        <f t="shared" si="14"/>
        <v xml:space="preserve">0 </v>
      </c>
      <c r="N128" s="104"/>
    </row>
    <row r="129" spans="1:16" s="10" customFormat="1" ht="66.75" hidden="1" customHeight="1">
      <c r="A129" s="169" t="s">
        <v>62</v>
      </c>
      <c r="B129" s="174">
        <v>34110</v>
      </c>
      <c r="C129" s="184">
        <v>23558</v>
      </c>
      <c r="D129" s="184"/>
      <c r="E129" s="184"/>
      <c r="F129" s="152">
        <f t="shared" si="12"/>
        <v>69.064790384051605</v>
      </c>
      <c r="G129" s="174">
        <v>0</v>
      </c>
      <c r="H129" s="172">
        <v>0</v>
      </c>
      <c r="I129" s="152" t="str">
        <f>IF(G129=0,  "0 ", H129/G129*100)</f>
        <v xml:space="preserve">0 </v>
      </c>
      <c r="J129" s="172">
        <v>0</v>
      </c>
      <c r="K129" s="172">
        <v>19251</v>
      </c>
      <c r="L129" s="173">
        <v>0</v>
      </c>
      <c r="M129" s="152" t="str">
        <f t="shared" si="14"/>
        <v xml:space="preserve">0 </v>
      </c>
      <c r="N129" s="104"/>
    </row>
    <row r="130" spans="1:16" s="10" customFormat="1" ht="28.5" hidden="1" customHeight="1">
      <c r="A130" s="169" t="s">
        <v>64</v>
      </c>
      <c r="B130" s="174">
        <v>3268</v>
      </c>
      <c r="C130" s="184">
        <v>3268</v>
      </c>
      <c r="D130" s="184"/>
      <c r="E130" s="184"/>
      <c r="F130" s="152">
        <f t="shared" si="12"/>
        <v>100</v>
      </c>
      <c r="G130" s="174">
        <v>0</v>
      </c>
      <c r="H130" s="172">
        <v>0</v>
      </c>
      <c r="I130" s="152" t="str">
        <f>IF(G130=0,  "0 ", H130/G130*100)</f>
        <v xml:space="preserve">0 </v>
      </c>
      <c r="J130" s="172">
        <v>0</v>
      </c>
      <c r="K130" s="172">
        <v>3268</v>
      </c>
      <c r="L130" s="172">
        <f>C130+H130-K130</f>
        <v>0</v>
      </c>
      <c r="M130" s="152" t="str">
        <f t="shared" si="14"/>
        <v xml:space="preserve">0 </v>
      </c>
      <c r="N130" s="104"/>
    </row>
    <row r="131" spans="1:16" s="10" customFormat="1" ht="27.75" hidden="1" customHeight="1">
      <c r="A131" s="169" t="s">
        <v>63</v>
      </c>
      <c r="B131" s="174">
        <v>0</v>
      </c>
      <c r="C131" s="184">
        <v>0</v>
      </c>
      <c r="D131" s="184"/>
      <c r="E131" s="184"/>
      <c r="F131" s="152" t="str">
        <f t="shared" si="12"/>
        <v xml:space="preserve">0 </v>
      </c>
      <c r="G131" s="184">
        <v>0</v>
      </c>
      <c r="H131" s="172">
        <v>0</v>
      </c>
      <c r="I131" s="152" t="str">
        <f>IF(G131=0,  "0 ", H131/G131*100)</f>
        <v xml:space="preserve">0 </v>
      </c>
      <c r="J131" s="172">
        <f>B131+G131</f>
        <v>0</v>
      </c>
      <c r="K131" s="172"/>
      <c r="L131" s="172">
        <f>C131+H131</f>
        <v>0</v>
      </c>
      <c r="M131" s="152" t="str">
        <f t="shared" si="14"/>
        <v xml:space="preserve">0 </v>
      </c>
      <c r="N131" s="104"/>
    </row>
    <row r="132" spans="1:16" s="10" customFormat="1" ht="36" hidden="1" customHeight="1">
      <c r="A132" s="180" t="s">
        <v>4</v>
      </c>
      <c r="B132" s="182">
        <f>B55+B63+B66+B71+B79+B85+B88+B97+B101+B106+B112+B122+B128+B126</f>
        <v>1696464</v>
      </c>
      <c r="C132" s="182">
        <f>C55+C63+C66+C71+C79+C85+C88+C97+C101+C106+C112+C122+C128+C126</f>
        <v>1064059</v>
      </c>
      <c r="D132" s="182"/>
      <c r="E132" s="182"/>
      <c r="F132" s="152">
        <f t="shared" si="12"/>
        <v>62.722167991775834</v>
      </c>
      <c r="G132" s="182">
        <f>G55+G63+G66+G71+G79+G85+G88+G97+G101+G106+G112+G122+G128+G126</f>
        <v>174107</v>
      </c>
      <c r="H132" s="182">
        <f>H55+H63+H66+H71+H79+H85+H88+H97+H101+H106+H112+H122+H128+H126</f>
        <v>113328</v>
      </c>
      <c r="I132" s="152">
        <f>IF(G132=0,  "0 ", H132/G132*100)</f>
        <v>65.091007254159791</v>
      </c>
      <c r="J132" s="182">
        <f>J55+J63+J66+J71+J79+J85+J88+J97+J101+J106+J112+J122+J128+J126</f>
        <v>1757187</v>
      </c>
      <c r="K132" s="182">
        <f>K55+K63+K66+K71+K79+K85+K88+K97+K101+K106+K112+K122+K128+K126+K69</f>
        <v>72315</v>
      </c>
      <c r="L132" s="182">
        <f>L55+L63+L66+L71+L79+L85+L88+L97+L101+L106+L112+L122+L128+L126</f>
        <v>1089959</v>
      </c>
      <c r="M132" s="152">
        <f t="shared" si="14"/>
        <v>62.028628711685208</v>
      </c>
      <c r="N132" s="104"/>
      <c r="P132" s="104"/>
    </row>
    <row r="133" spans="1:16" s="34" customFormat="1" ht="29.25" hidden="1" customHeight="1">
      <c r="A133" s="191" t="s">
        <v>124</v>
      </c>
      <c r="B133" s="166">
        <f>B51-B132</f>
        <v>-17916.40000000014</v>
      </c>
      <c r="C133" s="166">
        <f>C51-C132</f>
        <v>152497.10000000009</v>
      </c>
      <c r="D133" s="166"/>
      <c r="E133" s="166"/>
      <c r="F133" s="166"/>
      <c r="G133" s="166">
        <f>G51-G132</f>
        <v>-6604</v>
      </c>
      <c r="H133" s="166">
        <f>H51-H132</f>
        <v>6865</v>
      </c>
      <c r="I133" s="166"/>
      <c r="J133" s="166">
        <f>J51-J132</f>
        <v>-24520.40000000014</v>
      </c>
      <c r="K133" s="166">
        <f>K51-K132</f>
        <v>1176260.1000000001</v>
      </c>
      <c r="L133" s="166">
        <f>L51-L132</f>
        <v>154928.10000000009</v>
      </c>
      <c r="M133" s="166"/>
    </row>
    <row r="134" spans="1:16" s="34" customFormat="1" ht="12" customHeight="1">
      <c r="A134" s="136"/>
      <c r="B134" s="136"/>
      <c r="C134" s="136"/>
      <c r="D134" s="136"/>
      <c r="E134" s="136"/>
      <c r="F134" s="136"/>
      <c r="G134" s="136"/>
      <c r="H134" s="137"/>
      <c r="I134" s="137"/>
      <c r="J134" s="137"/>
      <c r="K134" s="137"/>
      <c r="L134" s="138"/>
      <c r="M134" s="138"/>
    </row>
    <row r="135" spans="1:16" s="10" customFormat="1" ht="69.75" customHeight="1">
      <c r="A135" s="185" t="s">
        <v>109</v>
      </c>
      <c r="B135" s="186"/>
      <c r="C135" s="186"/>
      <c r="D135" s="186"/>
      <c r="E135" s="186"/>
      <c r="F135" s="187"/>
      <c r="G135" s="188"/>
      <c r="H135" s="189"/>
      <c r="I135" s="190"/>
      <c r="J135" s="189" t="s">
        <v>108</v>
      </c>
      <c r="K135" s="139"/>
      <c r="L135" s="140"/>
      <c r="M135" s="141" t="s">
        <v>94</v>
      </c>
      <c r="N135" s="104"/>
      <c r="O135" s="134"/>
    </row>
    <row r="136" spans="1:16" s="10" customFormat="1" ht="15.75" customHeight="1">
      <c r="A136" s="90"/>
      <c r="B136" s="88"/>
      <c r="C136" s="91"/>
      <c r="D136" s="91"/>
      <c r="E136" s="91"/>
      <c r="F136" s="50"/>
      <c r="H136" s="27"/>
      <c r="I136" s="28"/>
      <c r="L136" s="31"/>
      <c r="M136" s="34"/>
    </row>
    <row r="137" spans="1:16" s="10" customFormat="1">
      <c r="C137" s="92"/>
      <c r="D137" s="92"/>
      <c r="E137" s="92"/>
      <c r="F137" s="93"/>
      <c r="I137" s="34"/>
      <c r="L137" s="35"/>
      <c r="M137" s="34"/>
    </row>
    <row r="138" spans="1:16">
      <c r="G138" s="96"/>
    </row>
    <row r="139" spans="1:16">
      <c r="J139" s="42"/>
      <c r="K139" s="42"/>
      <c r="L139" s="42"/>
    </row>
    <row r="140" spans="1:16">
      <c r="I140" s="27"/>
      <c r="J140" s="28"/>
      <c r="K140" s="28"/>
      <c r="L140" s="10"/>
    </row>
  </sheetData>
  <mergeCells count="14">
    <mergeCell ref="A53:A54"/>
    <mergeCell ref="B53:F53"/>
    <mergeCell ref="G53:I53"/>
    <mergeCell ref="J53:M53"/>
    <mergeCell ref="A1:L1"/>
    <mergeCell ref="A2:L2"/>
    <mergeCell ref="A3:L3"/>
    <mergeCell ref="L5:M5"/>
    <mergeCell ref="A6:M6"/>
    <mergeCell ref="A7:A8"/>
    <mergeCell ref="B7:F7"/>
    <mergeCell ref="G7:I7"/>
    <mergeCell ref="J7:M7"/>
    <mergeCell ref="A52:M52"/>
  </mergeCells>
  <printOptions horizontalCentered="1"/>
  <pageMargins left="0" right="0" top="0.15748031496062992" bottom="0" header="0.15748031496062992" footer="0.15748031496062992"/>
  <pageSetup paperSize="9" scale="79" fitToHeight="3" orientation="portrait" r:id="rId1"/>
  <headerFooter alignWithMargins="0"/>
  <rowBreaks count="1" manualBreakCount="1">
    <brk id="51" max="9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0"/>
  <sheetViews>
    <sheetView topLeftCell="A11" zoomScale="65" zoomScaleNormal="65" zoomScaleSheetLayoutView="85" workbookViewId="0">
      <selection activeCell="P29" sqref="P29"/>
    </sheetView>
  </sheetViews>
  <sheetFormatPr defaultRowHeight="17.25"/>
  <cols>
    <col min="1" max="1" width="46.7109375" style="40" customWidth="1"/>
    <col min="2" max="2" width="16.85546875" style="40" hidden="1" customWidth="1"/>
    <col min="3" max="3" width="17.42578125" style="94" hidden="1" customWidth="1"/>
    <col min="4" max="4" width="13.28515625" style="95" hidden="1" customWidth="1"/>
    <col min="5" max="5" width="15.140625" style="40" customWidth="1"/>
    <col min="6" max="8" width="16.7109375" style="40" customWidth="1"/>
    <col min="9" max="9" width="13.42578125" style="41" customWidth="1"/>
    <col min="10" max="10" width="17.140625" style="40" hidden="1" customWidth="1"/>
    <col min="11" max="11" width="0.28515625" style="40" hidden="1" customWidth="1"/>
    <col min="12" max="12" width="17.42578125" style="40" hidden="1" customWidth="1"/>
    <col min="13" max="13" width="12.85546875" style="82" hidden="1" customWidth="1"/>
    <col min="14" max="14" width="11.42578125" style="83" bestFit="1" customWidth="1"/>
    <col min="15" max="15" width="9.140625" style="83"/>
    <col min="16" max="16" width="13.42578125" style="83" bestFit="1" customWidth="1"/>
    <col min="17" max="16384" width="9.140625" style="83"/>
  </cols>
  <sheetData>
    <row r="1" spans="1:13" ht="22.5" customHeight="1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149"/>
    </row>
    <row r="2" spans="1:13" ht="17.25" customHeight="1">
      <c r="A2" s="263" t="s">
        <v>194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149"/>
    </row>
    <row r="3" spans="1:13" ht="15.75" customHeight="1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149"/>
    </row>
    <row r="4" spans="1:13" ht="39" hidden="1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9"/>
    </row>
    <row r="5" spans="1:13" ht="21" customHeight="1">
      <c r="A5" s="148"/>
      <c r="B5" s="148"/>
      <c r="C5" s="148"/>
      <c r="D5" s="150"/>
      <c r="E5" s="148"/>
      <c r="F5" s="148"/>
      <c r="G5" s="148"/>
      <c r="H5" s="148"/>
      <c r="I5" s="150"/>
      <c r="J5" s="148"/>
      <c r="K5" s="148"/>
      <c r="L5" s="264" t="s">
        <v>37</v>
      </c>
      <c r="M5" s="264"/>
    </row>
    <row r="6" spans="1:13" ht="18.75">
      <c r="A6" s="265" t="s">
        <v>43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7"/>
    </row>
    <row r="7" spans="1:13" ht="21" customHeight="1">
      <c r="A7" s="253" t="s">
        <v>0</v>
      </c>
      <c r="B7" s="255" t="s">
        <v>23</v>
      </c>
      <c r="C7" s="256"/>
      <c r="D7" s="257"/>
      <c r="E7" s="258" t="s">
        <v>38</v>
      </c>
      <c r="F7" s="259"/>
      <c r="G7" s="259"/>
      <c r="H7" s="259"/>
      <c r="I7" s="260"/>
      <c r="J7" s="261" t="s">
        <v>74</v>
      </c>
      <c r="K7" s="261"/>
      <c r="L7" s="261"/>
      <c r="M7" s="261"/>
    </row>
    <row r="8" spans="1:13" s="10" customFormat="1" ht="88.5" customHeight="1">
      <c r="A8" s="254"/>
      <c r="B8" s="142" t="s">
        <v>144</v>
      </c>
      <c r="C8" s="142" t="s">
        <v>188</v>
      </c>
      <c r="D8" s="143" t="s">
        <v>53</v>
      </c>
      <c r="E8" s="142" t="s">
        <v>144</v>
      </c>
      <c r="F8" s="142" t="s">
        <v>188</v>
      </c>
      <c r="G8" s="142" t="s">
        <v>191</v>
      </c>
      <c r="H8" s="142" t="s">
        <v>192</v>
      </c>
      <c r="I8" s="143" t="s">
        <v>53</v>
      </c>
      <c r="J8" s="142" t="s">
        <v>144</v>
      </c>
      <c r="K8" s="142" t="s">
        <v>145</v>
      </c>
      <c r="L8" s="142" t="s">
        <v>188</v>
      </c>
      <c r="M8" s="143" t="s">
        <v>53</v>
      </c>
    </row>
    <row r="9" spans="1:13" s="10" customFormat="1" ht="21" customHeight="1">
      <c r="A9" s="144" t="s">
        <v>1</v>
      </c>
      <c r="B9" s="151">
        <f>SUM(B10:B19)</f>
        <v>212811</v>
      </c>
      <c r="C9" s="151">
        <f>SUM(C10:C19)</f>
        <v>156046</v>
      </c>
      <c r="D9" s="152">
        <f t="shared" ref="D9:D15" si="0">C9/B9*100</f>
        <v>73.326096865293621</v>
      </c>
      <c r="E9" s="151">
        <f>SUM(E10:E19)</f>
        <v>50201</v>
      </c>
      <c r="F9" s="151">
        <f>SUM(F10:F19)</f>
        <v>27904</v>
      </c>
      <c r="G9" s="151">
        <f>SUM(G10:G19)</f>
        <v>23689</v>
      </c>
      <c r="H9" s="151">
        <f>SUM(H10:H19)</f>
        <v>50814</v>
      </c>
      <c r="I9" s="152">
        <f>H9/E9*100</f>
        <v>101.22109121332244</v>
      </c>
      <c r="J9" s="153">
        <f t="shared" ref="J9:J39" si="1">B9+E9</f>
        <v>263012</v>
      </c>
      <c r="K9" s="153"/>
      <c r="L9" s="153">
        <f t="shared" ref="L9:L35" si="2">C9+F9</f>
        <v>183950</v>
      </c>
      <c r="M9" s="152">
        <f t="shared" ref="M9:M18" si="3">L9/J9*100</f>
        <v>69.939774611044356</v>
      </c>
    </row>
    <row r="10" spans="1:13" s="10" customFormat="1" ht="20.25" customHeight="1">
      <c r="A10" s="145" t="s">
        <v>90</v>
      </c>
      <c r="B10" s="154">
        <v>182012</v>
      </c>
      <c r="C10" s="154">
        <v>128574</v>
      </c>
      <c r="D10" s="152">
        <f t="shared" si="0"/>
        <v>70.640397336439349</v>
      </c>
      <c r="E10" s="154">
        <v>14888</v>
      </c>
      <c r="F10" s="155">
        <v>11510</v>
      </c>
      <c r="G10" s="155">
        <v>5242</v>
      </c>
      <c r="H10" s="155">
        <v>15557</v>
      </c>
      <c r="I10" s="152">
        <f t="shared" ref="I10:I51" si="4">H10/E10*100</f>
        <v>104.49355185384202</v>
      </c>
      <c r="J10" s="155">
        <f t="shared" si="1"/>
        <v>196900</v>
      </c>
      <c r="K10" s="155"/>
      <c r="L10" s="155">
        <f t="shared" si="2"/>
        <v>140084</v>
      </c>
      <c r="M10" s="152">
        <f t="shared" si="3"/>
        <v>71.144743524631792</v>
      </c>
    </row>
    <row r="11" spans="1:13" s="10" customFormat="1" ht="24.75" customHeight="1">
      <c r="A11" s="145" t="s">
        <v>95</v>
      </c>
      <c r="B11" s="154">
        <v>12791</v>
      </c>
      <c r="C11" s="154">
        <v>11001</v>
      </c>
      <c r="D11" s="152">
        <f t="shared" si="0"/>
        <v>86.005785317801582</v>
      </c>
      <c r="E11" s="154">
        <v>3250</v>
      </c>
      <c r="F11" s="155">
        <v>2795</v>
      </c>
      <c r="G11" s="155">
        <v>867</v>
      </c>
      <c r="H11" s="155">
        <v>3726</v>
      </c>
      <c r="I11" s="152">
        <f t="shared" si="4"/>
        <v>114.64615384615384</v>
      </c>
      <c r="J11" s="155">
        <f t="shared" si="1"/>
        <v>16041</v>
      </c>
      <c r="K11" s="155"/>
      <c r="L11" s="155">
        <f t="shared" si="2"/>
        <v>13796</v>
      </c>
      <c r="M11" s="152">
        <f t="shared" si="3"/>
        <v>86.0046131787295</v>
      </c>
    </row>
    <row r="12" spans="1:13" s="10" customFormat="1" ht="63.75" hidden="1" customHeight="1">
      <c r="A12" s="145" t="s">
        <v>141</v>
      </c>
      <c r="B12" s="154">
        <v>3177</v>
      </c>
      <c r="C12" s="154">
        <v>3000</v>
      </c>
      <c r="D12" s="152">
        <f t="shared" si="0"/>
        <v>94.428706326723315</v>
      </c>
      <c r="E12" s="154">
        <v>0</v>
      </c>
      <c r="F12" s="155">
        <v>0</v>
      </c>
      <c r="G12" s="155">
        <v>0</v>
      </c>
      <c r="H12" s="155"/>
      <c r="I12" s="152" t="e">
        <f t="shared" si="4"/>
        <v>#DIV/0!</v>
      </c>
      <c r="J12" s="155">
        <f t="shared" si="1"/>
        <v>3177</v>
      </c>
      <c r="K12" s="155"/>
      <c r="L12" s="155">
        <f t="shared" si="2"/>
        <v>3000</v>
      </c>
      <c r="M12" s="152">
        <f t="shared" si="3"/>
        <v>94.428706326723315</v>
      </c>
    </row>
    <row r="13" spans="1:13" s="10" customFormat="1" ht="46.5" hidden="1" customHeight="1">
      <c r="A13" s="145" t="s">
        <v>85</v>
      </c>
      <c r="B13" s="154">
        <v>0</v>
      </c>
      <c r="C13" s="156">
        <v>10</v>
      </c>
      <c r="D13" s="152">
        <v>0</v>
      </c>
      <c r="E13" s="154">
        <v>0</v>
      </c>
      <c r="F13" s="155">
        <v>0</v>
      </c>
      <c r="G13" s="155">
        <v>0</v>
      </c>
      <c r="H13" s="155"/>
      <c r="I13" s="152" t="e">
        <f t="shared" si="4"/>
        <v>#DIV/0!</v>
      </c>
      <c r="J13" s="155">
        <f t="shared" si="1"/>
        <v>0</v>
      </c>
      <c r="K13" s="155"/>
      <c r="L13" s="155">
        <f t="shared" si="2"/>
        <v>10</v>
      </c>
      <c r="M13" s="152">
        <v>0</v>
      </c>
    </row>
    <row r="14" spans="1:13" s="10" customFormat="1" ht="45.75" customHeight="1">
      <c r="A14" s="145" t="s">
        <v>15</v>
      </c>
      <c r="B14" s="154">
        <v>8738</v>
      </c>
      <c r="C14" s="156">
        <v>8956</v>
      </c>
      <c r="D14" s="152">
        <f t="shared" si="0"/>
        <v>102.49485008010986</v>
      </c>
      <c r="E14" s="154">
        <v>4076</v>
      </c>
      <c r="F14" s="155">
        <v>5605</v>
      </c>
      <c r="G14" s="155">
        <v>135</v>
      </c>
      <c r="H14" s="155">
        <v>5655</v>
      </c>
      <c r="I14" s="152">
        <f t="shared" si="4"/>
        <v>138.73895976447497</v>
      </c>
      <c r="J14" s="155">
        <f t="shared" si="1"/>
        <v>12814</v>
      </c>
      <c r="K14" s="155"/>
      <c r="L14" s="155">
        <f t="shared" si="2"/>
        <v>14561</v>
      </c>
      <c r="M14" s="152">
        <f t="shared" si="3"/>
        <v>113.6335258311222</v>
      </c>
    </row>
    <row r="15" spans="1:13" s="10" customFormat="1" ht="61.5" hidden="1" customHeight="1">
      <c r="A15" s="145" t="s">
        <v>114</v>
      </c>
      <c r="B15" s="154">
        <v>4117</v>
      </c>
      <c r="C15" s="154">
        <v>2919</v>
      </c>
      <c r="D15" s="152">
        <f t="shared" si="0"/>
        <v>70.901141607966963</v>
      </c>
      <c r="E15" s="155">
        <v>0</v>
      </c>
      <c r="F15" s="155">
        <v>0</v>
      </c>
      <c r="G15" s="155">
        <v>0</v>
      </c>
      <c r="H15" s="155"/>
      <c r="I15" s="152" t="e">
        <f t="shared" si="4"/>
        <v>#DIV/0!</v>
      </c>
      <c r="J15" s="155">
        <f t="shared" si="1"/>
        <v>4117</v>
      </c>
      <c r="K15" s="155"/>
      <c r="L15" s="155">
        <f t="shared" si="2"/>
        <v>2919</v>
      </c>
      <c r="M15" s="152">
        <f t="shared" si="3"/>
        <v>70.901141607966963</v>
      </c>
    </row>
    <row r="16" spans="1:13" s="10" customFormat="1" ht="41.25" customHeight="1">
      <c r="A16" s="145" t="s">
        <v>86</v>
      </c>
      <c r="B16" s="154">
        <v>0</v>
      </c>
      <c r="C16" s="156">
        <v>0</v>
      </c>
      <c r="D16" s="152">
        <v>0</v>
      </c>
      <c r="E16" s="155">
        <v>8917</v>
      </c>
      <c r="F16" s="155">
        <v>723</v>
      </c>
      <c r="G16" s="155">
        <v>7178</v>
      </c>
      <c r="H16" s="155">
        <v>7232</v>
      </c>
      <c r="I16" s="152">
        <f t="shared" si="4"/>
        <v>81.103510149153308</v>
      </c>
      <c r="J16" s="155">
        <f t="shared" si="1"/>
        <v>8917</v>
      </c>
      <c r="K16" s="155"/>
      <c r="L16" s="155">
        <f t="shared" si="2"/>
        <v>723</v>
      </c>
      <c r="M16" s="152">
        <f t="shared" si="3"/>
        <v>8.1081081081081088</v>
      </c>
    </row>
    <row r="17" spans="1:17" s="10" customFormat="1" ht="20.25" customHeight="1">
      <c r="A17" s="145" t="s">
        <v>87</v>
      </c>
      <c r="B17" s="154">
        <v>0</v>
      </c>
      <c r="C17" s="156">
        <v>0</v>
      </c>
      <c r="D17" s="152">
        <v>0</v>
      </c>
      <c r="E17" s="154">
        <v>19070</v>
      </c>
      <c r="F17" s="155">
        <v>7271</v>
      </c>
      <c r="G17" s="155">
        <v>10267</v>
      </c>
      <c r="H17" s="155">
        <v>18644</v>
      </c>
      <c r="I17" s="152">
        <f t="shared" si="4"/>
        <v>97.766124803356064</v>
      </c>
      <c r="J17" s="155">
        <f t="shared" si="1"/>
        <v>19070</v>
      </c>
      <c r="K17" s="155"/>
      <c r="L17" s="155">
        <f t="shared" si="2"/>
        <v>7271</v>
      </c>
      <c r="M17" s="152">
        <f t="shared" si="3"/>
        <v>38.127949659150502</v>
      </c>
      <c r="N17" s="85"/>
      <c r="O17" s="85"/>
      <c r="P17" s="85"/>
      <c r="Q17" s="85"/>
    </row>
    <row r="18" spans="1:17" s="10" customFormat="1" ht="23.25" hidden="1" customHeight="1">
      <c r="A18" s="145" t="s">
        <v>88</v>
      </c>
      <c r="B18" s="154">
        <v>1976</v>
      </c>
      <c r="C18" s="154">
        <v>1586</v>
      </c>
      <c r="D18" s="152">
        <f>C18/B18*100</f>
        <v>80.26315789473685</v>
      </c>
      <c r="E18" s="154">
        <v>0</v>
      </c>
      <c r="F18" s="155">
        <v>0</v>
      </c>
      <c r="G18" s="155"/>
      <c r="H18" s="155"/>
      <c r="I18" s="152" t="e">
        <f t="shared" si="4"/>
        <v>#DIV/0!</v>
      </c>
      <c r="J18" s="155">
        <f t="shared" si="1"/>
        <v>1976</v>
      </c>
      <c r="K18" s="155"/>
      <c r="L18" s="155">
        <f t="shared" si="2"/>
        <v>1586</v>
      </c>
      <c r="M18" s="152">
        <f t="shared" si="3"/>
        <v>80.26315789473685</v>
      </c>
      <c r="N18" s="85"/>
      <c r="O18" s="85"/>
      <c r="P18" s="85"/>
      <c r="Q18" s="85"/>
    </row>
    <row r="19" spans="1:17" s="10" customFormat="1" ht="39" hidden="1" customHeight="1">
      <c r="A19" s="145" t="s">
        <v>89</v>
      </c>
      <c r="B19" s="154">
        <v>0</v>
      </c>
      <c r="C19" s="154"/>
      <c r="D19" s="152">
        <v>0</v>
      </c>
      <c r="E19" s="154"/>
      <c r="F19" s="155"/>
      <c r="G19" s="155"/>
      <c r="H19" s="155"/>
      <c r="I19" s="152" t="e">
        <f t="shared" si="4"/>
        <v>#DIV/0!</v>
      </c>
      <c r="J19" s="155">
        <f t="shared" si="1"/>
        <v>0</v>
      </c>
      <c r="K19" s="155"/>
      <c r="L19" s="155">
        <f t="shared" si="2"/>
        <v>0</v>
      </c>
      <c r="M19" s="152">
        <v>0</v>
      </c>
      <c r="N19" s="85"/>
      <c r="O19" s="85"/>
      <c r="P19" s="85"/>
      <c r="Q19" s="85"/>
    </row>
    <row r="20" spans="1:17" s="87" customFormat="1" ht="22.5" customHeight="1">
      <c r="A20" s="144" t="s">
        <v>2</v>
      </c>
      <c r="B20" s="151">
        <f>SUM(B21:B34)</f>
        <v>29174</v>
      </c>
      <c r="C20" s="151">
        <f>SUM(C21:C34)</f>
        <v>29032</v>
      </c>
      <c r="D20" s="152">
        <f t="shared" ref="D20:D29" si="5">C20/B20*100</f>
        <v>99.51326523616919</v>
      </c>
      <c r="E20" s="151">
        <f>SUM(E21:E34)</f>
        <v>4865</v>
      </c>
      <c r="F20" s="151">
        <f>SUM(F21:F34)</f>
        <v>1650</v>
      </c>
      <c r="G20" s="151">
        <f>SUM(G21:G34)</f>
        <v>2664</v>
      </c>
      <c r="H20" s="151">
        <f>SUM(H21:H34)</f>
        <v>5386</v>
      </c>
      <c r="I20" s="152">
        <f t="shared" si="4"/>
        <v>110.70914696813978</v>
      </c>
      <c r="J20" s="153">
        <f t="shared" si="1"/>
        <v>34039</v>
      </c>
      <c r="K20" s="153"/>
      <c r="L20" s="153">
        <f t="shared" si="2"/>
        <v>30682</v>
      </c>
      <c r="M20" s="152">
        <f>L20/J20*100</f>
        <v>90.137783131114318</v>
      </c>
      <c r="N20" s="86"/>
      <c r="O20" s="86"/>
      <c r="P20" s="86"/>
      <c r="Q20" s="86"/>
    </row>
    <row r="21" spans="1:17" s="10" customFormat="1" ht="24" customHeight="1">
      <c r="A21" s="146" t="s">
        <v>16</v>
      </c>
      <c r="B21" s="156">
        <v>22338</v>
      </c>
      <c r="C21" s="154">
        <v>23109</v>
      </c>
      <c r="D21" s="152">
        <f t="shared" si="5"/>
        <v>103.45151759333871</v>
      </c>
      <c r="E21" s="154">
        <v>4425</v>
      </c>
      <c r="F21" s="155">
        <v>785</v>
      </c>
      <c r="G21" s="155">
        <v>2098</v>
      </c>
      <c r="H21" s="155">
        <v>4425</v>
      </c>
      <c r="I21" s="152">
        <f t="shared" si="4"/>
        <v>100</v>
      </c>
      <c r="J21" s="155">
        <f t="shared" si="1"/>
        <v>26763</v>
      </c>
      <c r="K21" s="155"/>
      <c r="L21" s="155">
        <f t="shared" si="2"/>
        <v>23894</v>
      </c>
      <c r="M21" s="152">
        <f>L21/J21*100</f>
        <v>89.279976086387919</v>
      </c>
    </row>
    <row r="22" spans="1:17" s="10" customFormat="1" ht="27" customHeight="1">
      <c r="A22" s="146" t="s">
        <v>42</v>
      </c>
      <c r="B22" s="156">
        <v>700</v>
      </c>
      <c r="C22" s="154">
        <v>771</v>
      </c>
      <c r="D22" s="152">
        <f t="shared" si="5"/>
        <v>110.14285714285714</v>
      </c>
      <c r="E22" s="154">
        <v>340</v>
      </c>
      <c r="F22" s="155">
        <v>495</v>
      </c>
      <c r="G22" s="155">
        <v>196</v>
      </c>
      <c r="H22" s="155">
        <v>591</v>
      </c>
      <c r="I22" s="152">
        <f t="shared" si="4"/>
        <v>173.8235294117647</v>
      </c>
      <c r="J22" s="155">
        <f t="shared" si="1"/>
        <v>1040</v>
      </c>
      <c r="K22" s="155"/>
      <c r="L22" s="155">
        <f t="shared" si="2"/>
        <v>1266</v>
      </c>
      <c r="M22" s="152">
        <f>L22/J22*100</f>
        <v>121.73076923076923</v>
      </c>
    </row>
    <row r="23" spans="1:17" s="10" customFormat="1" ht="47.25" hidden="1" customHeight="1">
      <c r="A23" s="146" t="s">
        <v>14</v>
      </c>
      <c r="B23" s="156">
        <v>0</v>
      </c>
      <c r="C23" s="154"/>
      <c r="D23" s="152">
        <v>0</v>
      </c>
      <c r="E23" s="154">
        <v>0</v>
      </c>
      <c r="F23" s="155"/>
      <c r="G23" s="155"/>
      <c r="H23" s="155"/>
      <c r="I23" s="152" t="e">
        <f t="shared" si="4"/>
        <v>#DIV/0!</v>
      </c>
      <c r="J23" s="155">
        <f t="shared" si="1"/>
        <v>0</v>
      </c>
      <c r="K23" s="155"/>
      <c r="L23" s="155">
        <f t="shared" si="2"/>
        <v>0</v>
      </c>
      <c r="M23" s="152">
        <v>0</v>
      </c>
    </row>
    <row r="24" spans="1:17" s="10" customFormat="1" ht="51" hidden="1" customHeight="1">
      <c r="A24" s="146" t="s">
        <v>22</v>
      </c>
      <c r="B24" s="156">
        <v>760</v>
      </c>
      <c r="C24" s="154">
        <v>910</v>
      </c>
      <c r="D24" s="152">
        <f t="shared" si="5"/>
        <v>119.73684210526316</v>
      </c>
      <c r="E24" s="154">
        <v>0</v>
      </c>
      <c r="F24" s="155">
        <v>0</v>
      </c>
      <c r="G24" s="155"/>
      <c r="H24" s="155"/>
      <c r="I24" s="152" t="e">
        <f t="shared" si="4"/>
        <v>#DIV/0!</v>
      </c>
      <c r="J24" s="155">
        <f t="shared" si="1"/>
        <v>760</v>
      </c>
      <c r="K24" s="155"/>
      <c r="L24" s="155">
        <f t="shared" si="2"/>
        <v>910</v>
      </c>
      <c r="M24" s="152">
        <f t="shared" ref="M24:M29" si="6">L24/J24*100</f>
        <v>119.73684210526316</v>
      </c>
    </row>
    <row r="25" spans="1:17" s="10" customFormat="1" ht="21.75" customHeight="1">
      <c r="A25" s="146" t="s">
        <v>102</v>
      </c>
      <c r="B25" s="156">
        <v>0</v>
      </c>
      <c r="C25" s="154">
        <v>20</v>
      </c>
      <c r="D25" s="152">
        <v>0</v>
      </c>
      <c r="E25" s="154">
        <v>0</v>
      </c>
      <c r="F25" s="155">
        <v>62</v>
      </c>
      <c r="G25" s="155">
        <v>62</v>
      </c>
      <c r="H25" s="155">
        <v>62</v>
      </c>
      <c r="I25" s="152" t="e">
        <f t="shared" si="4"/>
        <v>#DIV/0!</v>
      </c>
      <c r="J25" s="155">
        <f t="shared" si="1"/>
        <v>0</v>
      </c>
      <c r="K25" s="155"/>
      <c r="L25" s="155">
        <f t="shared" si="2"/>
        <v>82</v>
      </c>
      <c r="M25" s="152">
        <v>0</v>
      </c>
    </row>
    <row r="26" spans="1:17" s="10" customFormat="1" ht="29.25" hidden="1" customHeight="1">
      <c r="A26" s="146" t="s">
        <v>52</v>
      </c>
      <c r="B26" s="154">
        <v>4306</v>
      </c>
      <c r="C26" s="154">
        <v>3314</v>
      </c>
      <c r="D26" s="152">
        <f t="shared" si="5"/>
        <v>76.962378077101718</v>
      </c>
      <c r="E26" s="154">
        <v>0</v>
      </c>
      <c r="F26" s="155">
        <v>0</v>
      </c>
      <c r="G26" s="155"/>
      <c r="H26" s="155"/>
      <c r="I26" s="152" t="e">
        <f t="shared" si="4"/>
        <v>#DIV/0!</v>
      </c>
      <c r="J26" s="155">
        <f t="shared" si="1"/>
        <v>4306</v>
      </c>
      <c r="K26" s="155"/>
      <c r="L26" s="155">
        <f t="shared" si="2"/>
        <v>3314</v>
      </c>
      <c r="M26" s="152">
        <f t="shared" si="6"/>
        <v>76.962378077101718</v>
      </c>
    </row>
    <row r="27" spans="1:17" s="10" customFormat="1" ht="22.5" hidden="1" customHeight="1">
      <c r="A27" s="146" t="s">
        <v>18</v>
      </c>
      <c r="B27" s="154">
        <v>350</v>
      </c>
      <c r="C27" s="154">
        <v>0</v>
      </c>
      <c r="D27" s="152">
        <f t="shared" si="5"/>
        <v>0</v>
      </c>
      <c r="E27" s="154">
        <v>0</v>
      </c>
      <c r="F27" s="155">
        <v>0</v>
      </c>
      <c r="G27" s="155"/>
      <c r="H27" s="155"/>
      <c r="I27" s="152" t="e">
        <f t="shared" si="4"/>
        <v>#DIV/0!</v>
      </c>
      <c r="J27" s="155">
        <f t="shared" si="1"/>
        <v>350</v>
      </c>
      <c r="K27" s="155"/>
      <c r="L27" s="155">
        <f t="shared" si="2"/>
        <v>0</v>
      </c>
      <c r="M27" s="152">
        <f t="shared" si="6"/>
        <v>0</v>
      </c>
    </row>
    <row r="28" spans="1:17" s="10" customFormat="1" ht="23.25" customHeight="1">
      <c r="A28" s="146" t="s">
        <v>5</v>
      </c>
      <c r="B28" s="154">
        <v>300</v>
      </c>
      <c r="C28" s="154">
        <v>666</v>
      </c>
      <c r="D28" s="152">
        <f t="shared" si="5"/>
        <v>222.00000000000003</v>
      </c>
      <c r="E28" s="154">
        <v>100</v>
      </c>
      <c r="F28" s="155">
        <v>59</v>
      </c>
      <c r="G28" s="155">
        <v>59</v>
      </c>
      <c r="H28" s="155">
        <v>59</v>
      </c>
      <c r="I28" s="152">
        <f t="shared" si="4"/>
        <v>59</v>
      </c>
      <c r="J28" s="155">
        <f t="shared" si="1"/>
        <v>400</v>
      </c>
      <c r="K28" s="155"/>
      <c r="L28" s="155">
        <f t="shared" si="2"/>
        <v>725</v>
      </c>
      <c r="M28" s="152">
        <f t="shared" si="6"/>
        <v>181.25</v>
      </c>
    </row>
    <row r="29" spans="1:17" s="10" customFormat="1" ht="48" customHeight="1">
      <c r="A29" s="146" t="s">
        <v>17</v>
      </c>
      <c r="B29" s="154">
        <v>320</v>
      </c>
      <c r="C29" s="154">
        <v>242</v>
      </c>
      <c r="D29" s="152">
        <f t="shared" si="5"/>
        <v>75.625</v>
      </c>
      <c r="E29" s="154">
        <v>0</v>
      </c>
      <c r="F29" s="155">
        <v>249</v>
      </c>
      <c r="G29" s="155">
        <v>249</v>
      </c>
      <c r="H29" s="155">
        <v>249</v>
      </c>
      <c r="I29" s="152" t="e">
        <f t="shared" si="4"/>
        <v>#DIV/0!</v>
      </c>
      <c r="J29" s="155">
        <f t="shared" si="1"/>
        <v>320</v>
      </c>
      <c r="K29" s="155"/>
      <c r="L29" s="155">
        <f t="shared" si="2"/>
        <v>491</v>
      </c>
      <c r="M29" s="152">
        <f t="shared" si="6"/>
        <v>153.4375</v>
      </c>
    </row>
    <row r="30" spans="1:17" s="10" customFormat="1" ht="24.75" hidden="1" customHeight="1">
      <c r="A30" s="146" t="s">
        <v>78</v>
      </c>
      <c r="B30" s="154">
        <v>0</v>
      </c>
      <c r="C30" s="154">
        <v>0</v>
      </c>
      <c r="D30" s="152">
        <v>0</v>
      </c>
      <c r="E30" s="154">
        <v>0</v>
      </c>
      <c r="F30" s="155">
        <v>0</v>
      </c>
      <c r="G30" s="155"/>
      <c r="H30" s="155"/>
      <c r="I30" s="152" t="e">
        <f t="shared" si="4"/>
        <v>#DIV/0!</v>
      </c>
      <c r="J30" s="155">
        <f t="shared" si="1"/>
        <v>0</v>
      </c>
      <c r="K30" s="155"/>
      <c r="L30" s="155">
        <f t="shared" si="2"/>
        <v>0</v>
      </c>
      <c r="M30" s="152">
        <v>0</v>
      </c>
    </row>
    <row r="31" spans="1:17" s="10" customFormat="1" ht="20.25" hidden="1" customHeight="1">
      <c r="A31" s="146" t="s">
        <v>36</v>
      </c>
      <c r="B31" s="154">
        <v>100</v>
      </c>
      <c r="C31" s="154">
        <v>0</v>
      </c>
      <c r="D31" s="152">
        <v>0</v>
      </c>
      <c r="E31" s="154">
        <v>0</v>
      </c>
      <c r="F31" s="155">
        <v>0</v>
      </c>
      <c r="G31" s="155"/>
      <c r="H31" s="155"/>
      <c r="I31" s="152" t="e">
        <f t="shared" si="4"/>
        <v>#DIV/0!</v>
      </c>
      <c r="J31" s="155">
        <f t="shared" si="1"/>
        <v>100</v>
      </c>
      <c r="K31" s="155"/>
      <c r="L31" s="155">
        <f t="shared" si="2"/>
        <v>0</v>
      </c>
      <c r="M31" s="152">
        <v>0</v>
      </c>
    </row>
    <row r="32" spans="1:17" s="10" customFormat="1" ht="24" hidden="1" customHeight="1">
      <c r="A32" s="146" t="s">
        <v>78</v>
      </c>
      <c r="B32" s="154">
        <v>0</v>
      </c>
      <c r="C32" s="154">
        <v>0</v>
      </c>
      <c r="D32" s="152">
        <v>0</v>
      </c>
      <c r="E32" s="154">
        <v>0</v>
      </c>
      <c r="F32" s="155">
        <v>0</v>
      </c>
      <c r="G32" s="155"/>
      <c r="H32" s="155"/>
      <c r="I32" s="152" t="e">
        <f t="shared" si="4"/>
        <v>#DIV/0!</v>
      </c>
      <c r="J32" s="155">
        <f t="shared" si="1"/>
        <v>0</v>
      </c>
      <c r="K32" s="155"/>
      <c r="L32" s="155">
        <f t="shared" si="2"/>
        <v>0</v>
      </c>
      <c r="M32" s="152">
        <v>0</v>
      </c>
    </row>
    <row r="33" spans="1:15" s="10" customFormat="1" ht="39" hidden="1" customHeight="1">
      <c r="A33" s="146" t="s">
        <v>82</v>
      </c>
      <c r="B33" s="154"/>
      <c r="C33" s="154"/>
      <c r="D33" s="152" t="e">
        <f>C33/B33*100</f>
        <v>#DIV/0!</v>
      </c>
      <c r="E33" s="154"/>
      <c r="F33" s="155"/>
      <c r="G33" s="155"/>
      <c r="H33" s="155"/>
      <c r="I33" s="152" t="e">
        <f t="shared" si="4"/>
        <v>#DIV/0!</v>
      </c>
      <c r="J33" s="155">
        <f t="shared" si="1"/>
        <v>0</v>
      </c>
      <c r="K33" s="155"/>
      <c r="L33" s="155">
        <f t="shared" si="2"/>
        <v>0</v>
      </c>
      <c r="M33" s="152" t="e">
        <f>L33/J33*100</f>
        <v>#DIV/0!</v>
      </c>
    </row>
    <row r="34" spans="1:15" s="10" customFormat="1" ht="6.75" hidden="1" customHeight="1">
      <c r="A34" s="146" t="s">
        <v>103</v>
      </c>
      <c r="B34" s="154">
        <v>0</v>
      </c>
      <c r="C34" s="154">
        <v>0</v>
      </c>
      <c r="D34" s="152">
        <v>0</v>
      </c>
      <c r="E34" s="154">
        <v>0</v>
      </c>
      <c r="F34" s="155">
        <v>0</v>
      </c>
      <c r="G34" s="155"/>
      <c r="H34" s="155"/>
      <c r="I34" s="152" t="e">
        <f t="shared" si="4"/>
        <v>#DIV/0!</v>
      </c>
      <c r="J34" s="155">
        <f t="shared" si="1"/>
        <v>0</v>
      </c>
      <c r="K34" s="155"/>
      <c r="L34" s="155">
        <f t="shared" si="2"/>
        <v>0</v>
      </c>
      <c r="M34" s="152">
        <v>0</v>
      </c>
    </row>
    <row r="35" spans="1:15" s="87" customFormat="1" ht="48" customHeight="1">
      <c r="A35" s="147" t="s">
        <v>19</v>
      </c>
      <c r="B35" s="151">
        <f>B20+B9</f>
        <v>241985</v>
      </c>
      <c r="C35" s="151">
        <f>C20+C9</f>
        <v>185078</v>
      </c>
      <c r="D35" s="152">
        <f>C35/B35*100</f>
        <v>76.483253094200052</v>
      </c>
      <c r="E35" s="151">
        <f>E20+E9</f>
        <v>55066</v>
      </c>
      <c r="F35" s="151">
        <f>F20+F9</f>
        <v>29554</v>
      </c>
      <c r="G35" s="151">
        <f>G20+G9</f>
        <v>26353</v>
      </c>
      <c r="H35" s="151">
        <f>H20+H9</f>
        <v>56200</v>
      </c>
      <c r="I35" s="152">
        <f t="shared" si="4"/>
        <v>102.05934696545964</v>
      </c>
      <c r="J35" s="153">
        <f t="shared" si="1"/>
        <v>297051</v>
      </c>
      <c r="K35" s="153"/>
      <c r="L35" s="153">
        <f t="shared" si="2"/>
        <v>214632</v>
      </c>
      <c r="M35" s="152">
        <f>L35/J35*100</f>
        <v>72.254259369603204</v>
      </c>
    </row>
    <row r="36" spans="1:15" s="87" customFormat="1" ht="46.5" hidden="1" customHeight="1">
      <c r="A36" s="146" t="s">
        <v>99</v>
      </c>
      <c r="B36" s="157">
        <v>7</v>
      </c>
      <c r="C36" s="157">
        <v>7</v>
      </c>
      <c r="D36" s="152">
        <v>0</v>
      </c>
      <c r="E36" s="157">
        <v>400</v>
      </c>
      <c r="F36" s="157">
        <v>524</v>
      </c>
      <c r="G36" s="157"/>
      <c r="H36" s="157"/>
      <c r="I36" s="152">
        <f t="shared" si="4"/>
        <v>0</v>
      </c>
      <c r="J36" s="158">
        <f t="shared" si="1"/>
        <v>407</v>
      </c>
      <c r="K36" s="158"/>
      <c r="L36" s="158">
        <f>F36+C36</f>
        <v>531</v>
      </c>
      <c r="M36" s="152">
        <v>0</v>
      </c>
    </row>
    <row r="37" spans="1:15" s="10" customFormat="1" ht="63" hidden="1" customHeight="1">
      <c r="A37" s="159" t="s">
        <v>136</v>
      </c>
      <c r="B37" s="160">
        <v>311332.3</v>
      </c>
      <c r="C37" s="160">
        <v>233546</v>
      </c>
      <c r="D37" s="152">
        <f>C37/B37*100</f>
        <v>75.015024139801753</v>
      </c>
      <c r="E37" s="157">
        <v>0</v>
      </c>
      <c r="F37" s="161">
        <v>0</v>
      </c>
      <c r="G37" s="161"/>
      <c r="H37" s="161"/>
      <c r="I37" s="152" t="e">
        <f t="shared" si="4"/>
        <v>#DIV/0!</v>
      </c>
      <c r="J37" s="158">
        <f t="shared" si="1"/>
        <v>311332.3</v>
      </c>
      <c r="K37" s="158"/>
      <c r="L37" s="158">
        <f>C37+F37</f>
        <v>233546</v>
      </c>
      <c r="M37" s="152">
        <f t="shared" ref="M37:M46" si="7">L37/J37*100</f>
        <v>75.015024139801753</v>
      </c>
    </row>
    <row r="38" spans="1:15" s="10" customFormat="1" ht="86.25" hidden="1" customHeight="1">
      <c r="A38" s="159" t="s">
        <v>137</v>
      </c>
      <c r="B38" s="160">
        <v>0</v>
      </c>
      <c r="C38" s="160">
        <v>0</v>
      </c>
      <c r="D38" s="152" t="e">
        <f>C38/B38*100</f>
        <v>#DIV/0!</v>
      </c>
      <c r="E38" s="157">
        <v>0</v>
      </c>
      <c r="F38" s="161">
        <v>0</v>
      </c>
      <c r="G38" s="161"/>
      <c r="H38" s="161"/>
      <c r="I38" s="152" t="e">
        <f t="shared" si="4"/>
        <v>#DIV/0!</v>
      </c>
      <c r="J38" s="158">
        <f t="shared" si="1"/>
        <v>0</v>
      </c>
      <c r="K38" s="158"/>
      <c r="L38" s="158">
        <f>C38+F38</f>
        <v>0</v>
      </c>
      <c r="M38" s="152" t="e">
        <f t="shared" si="7"/>
        <v>#DIV/0!</v>
      </c>
    </row>
    <row r="39" spans="1:15" s="10" customFormat="1" ht="86.25" hidden="1" customHeight="1">
      <c r="A39" s="159" t="s">
        <v>166</v>
      </c>
      <c r="B39" s="160">
        <v>3268.1</v>
      </c>
      <c r="C39" s="160">
        <v>3268.1</v>
      </c>
      <c r="D39" s="152">
        <f>C39/B39*100</f>
        <v>100</v>
      </c>
      <c r="E39" s="157">
        <v>3268</v>
      </c>
      <c r="F39" s="161">
        <v>3268</v>
      </c>
      <c r="G39" s="161"/>
      <c r="H39" s="161"/>
      <c r="I39" s="152">
        <f t="shared" si="4"/>
        <v>0</v>
      </c>
      <c r="J39" s="158">
        <f t="shared" si="1"/>
        <v>6536.1</v>
      </c>
      <c r="K39" s="158"/>
      <c r="L39" s="158">
        <f>C39+F39</f>
        <v>6536.1</v>
      </c>
      <c r="M39" s="152">
        <f t="shared" si="7"/>
        <v>100</v>
      </c>
    </row>
    <row r="40" spans="1:15" s="10" customFormat="1" ht="88.5" hidden="1" customHeight="1">
      <c r="A40" s="159" t="s">
        <v>138</v>
      </c>
      <c r="B40" s="154">
        <v>0</v>
      </c>
      <c r="C40" s="156">
        <v>0</v>
      </c>
      <c r="D40" s="152">
        <v>0</v>
      </c>
      <c r="E40" s="155">
        <v>25529</v>
      </c>
      <c r="F40" s="155">
        <v>19146</v>
      </c>
      <c r="G40" s="155"/>
      <c r="H40" s="155"/>
      <c r="I40" s="152">
        <f t="shared" si="4"/>
        <v>0</v>
      </c>
      <c r="J40" s="162">
        <f>E40</f>
        <v>25529</v>
      </c>
      <c r="K40" s="162"/>
      <c r="L40" s="162">
        <f>F40</f>
        <v>19146</v>
      </c>
      <c r="M40" s="152">
        <f t="shared" si="7"/>
        <v>74.997062164597125</v>
      </c>
    </row>
    <row r="41" spans="1:15" s="10" customFormat="1" ht="84" hidden="1" customHeight="1">
      <c r="A41" s="159" t="s">
        <v>139</v>
      </c>
      <c r="B41" s="155">
        <v>0</v>
      </c>
      <c r="C41" s="155">
        <v>0</v>
      </c>
      <c r="D41" s="152">
        <v>0</v>
      </c>
      <c r="E41" s="155">
        <v>8581</v>
      </c>
      <c r="F41" s="155">
        <v>6738</v>
      </c>
      <c r="G41" s="155"/>
      <c r="H41" s="155"/>
      <c r="I41" s="152">
        <f t="shared" si="4"/>
        <v>0</v>
      </c>
      <c r="J41" s="162">
        <f>E41</f>
        <v>8581</v>
      </c>
      <c r="K41" s="162"/>
      <c r="L41" s="162">
        <f>F41</f>
        <v>6738</v>
      </c>
      <c r="M41" s="152">
        <f t="shared" si="7"/>
        <v>78.522316746299964</v>
      </c>
      <c r="O41" s="88"/>
    </row>
    <row r="42" spans="1:15" s="10" customFormat="1" ht="66" hidden="1" customHeight="1">
      <c r="A42" s="163" t="s">
        <v>122</v>
      </c>
      <c r="B42" s="155">
        <v>544354</v>
      </c>
      <c r="C42" s="155">
        <v>392043</v>
      </c>
      <c r="D42" s="152">
        <f>C42/B42*100</f>
        <v>72.019862075046746</v>
      </c>
      <c r="E42" s="155">
        <v>55955</v>
      </c>
      <c r="F42" s="155">
        <v>49914</v>
      </c>
      <c r="G42" s="155"/>
      <c r="H42" s="155"/>
      <c r="I42" s="152">
        <f t="shared" si="4"/>
        <v>0</v>
      </c>
      <c r="J42" s="162">
        <f t="shared" ref="J42:J50" si="8">B42+E42</f>
        <v>600309</v>
      </c>
      <c r="K42" s="162"/>
      <c r="L42" s="162">
        <f t="shared" ref="L42:L50" si="9">C42+F42</f>
        <v>441957</v>
      </c>
      <c r="M42" s="152">
        <f t="shared" si="7"/>
        <v>73.621584883784848</v>
      </c>
      <c r="O42" s="88"/>
    </row>
    <row r="43" spans="1:15" s="10" customFormat="1" ht="44.25" hidden="1" customHeight="1">
      <c r="A43" s="216" t="s">
        <v>189</v>
      </c>
      <c r="B43" s="155">
        <v>0</v>
      </c>
      <c r="C43" s="155">
        <v>0</v>
      </c>
      <c r="D43" s="152">
        <v>0</v>
      </c>
      <c r="E43" s="155">
        <v>3688</v>
      </c>
      <c r="F43" s="155">
        <v>704</v>
      </c>
      <c r="G43" s="155"/>
      <c r="H43" s="155"/>
      <c r="I43" s="152">
        <f t="shared" si="4"/>
        <v>0</v>
      </c>
      <c r="J43" s="162">
        <f t="shared" si="8"/>
        <v>3688</v>
      </c>
      <c r="K43" s="162"/>
      <c r="L43" s="162">
        <f t="shared" si="9"/>
        <v>704</v>
      </c>
      <c r="M43" s="152">
        <f t="shared" si="7"/>
        <v>19.088937093275486</v>
      </c>
      <c r="O43" s="88"/>
    </row>
    <row r="44" spans="1:15" s="10" customFormat="1" ht="87" hidden="1" customHeight="1">
      <c r="A44" s="164" t="s">
        <v>133</v>
      </c>
      <c r="B44" s="154">
        <v>0</v>
      </c>
      <c r="C44" s="154">
        <v>0</v>
      </c>
      <c r="D44" s="152">
        <v>0</v>
      </c>
      <c r="E44" s="156">
        <v>411</v>
      </c>
      <c r="F44" s="155">
        <v>7</v>
      </c>
      <c r="G44" s="155"/>
      <c r="H44" s="155"/>
      <c r="I44" s="152">
        <f t="shared" si="4"/>
        <v>0</v>
      </c>
      <c r="J44" s="162">
        <f>B44+E44</f>
        <v>411</v>
      </c>
      <c r="K44" s="162"/>
      <c r="L44" s="162">
        <f>C44+F44</f>
        <v>7</v>
      </c>
      <c r="M44" s="152">
        <f>L44/J44*100</f>
        <v>1.7031630170316301</v>
      </c>
      <c r="O44" s="88"/>
    </row>
    <row r="45" spans="1:15" s="10" customFormat="1" ht="46.5" hidden="1" customHeight="1">
      <c r="A45" s="159" t="s">
        <v>120</v>
      </c>
      <c r="B45" s="154">
        <v>0</v>
      </c>
      <c r="C45" s="154">
        <v>0</v>
      </c>
      <c r="D45" s="152">
        <v>0</v>
      </c>
      <c r="E45" s="155">
        <v>1229</v>
      </c>
      <c r="F45" s="155">
        <v>678</v>
      </c>
      <c r="G45" s="155"/>
      <c r="H45" s="155"/>
      <c r="I45" s="152">
        <f t="shared" si="4"/>
        <v>0</v>
      </c>
      <c r="J45" s="162">
        <f t="shared" si="8"/>
        <v>1229</v>
      </c>
      <c r="K45" s="162"/>
      <c r="L45" s="162">
        <f t="shared" si="9"/>
        <v>678</v>
      </c>
      <c r="M45" s="152">
        <f t="shared" si="7"/>
        <v>55.166802278275014</v>
      </c>
      <c r="N45" s="88"/>
    </row>
    <row r="46" spans="1:15" s="10" customFormat="1" ht="62.25" hidden="1" customHeight="1">
      <c r="A46" s="163" t="s">
        <v>121</v>
      </c>
      <c r="B46" s="154">
        <v>551077.19999999995</v>
      </c>
      <c r="C46" s="154">
        <v>379291</v>
      </c>
      <c r="D46" s="152">
        <f>C46/B46*100</f>
        <v>68.827198802636005</v>
      </c>
      <c r="E46" s="156">
        <v>0</v>
      </c>
      <c r="F46" s="155">
        <v>0</v>
      </c>
      <c r="G46" s="155"/>
      <c r="H46" s="155"/>
      <c r="I46" s="152" t="e">
        <f t="shared" si="4"/>
        <v>#DIV/0!</v>
      </c>
      <c r="J46" s="162">
        <f t="shared" si="8"/>
        <v>551077.19999999995</v>
      </c>
      <c r="K46" s="162"/>
      <c r="L46" s="162">
        <f t="shared" si="9"/>
        <v>379291</v>
      </c>
      <c r="M46" s="152">
        <f t="shared" si="7"/>
        <v>68.827198802636005</v>
      </c>
    </row>
    <row r="47" spans="1:15" s="10" customFormat="1" ht="168" hidden="1" customHeight="1">
      <c r="A47" s="159" t="s">
        <v>127</v>
      </c>
      <c r="B47" s="155">
        <v>6264</v>
      </c>
      <c r="C47" s="155">
        <v>3129</v>
      </c>
      <c r="D47" s="152">
        <f>C47/B47*100</f>
        <v>49.952107279693486</v>
      </c>
      <c r="E47" s="156">
        <v>0</v>
      </c>
      <c r="F47" s="155">
        <v>0</v>
      </c>
      <c r="G47" s="155"/>
      <c r="H47" s="155"/>
      <c r="I47" s="152" t="e">
        <f t="shared" si="4"/>
        <v>#DIV/0!</v>
      </c>
      <c r="J47" s="162">
        <f t="shared" si="8"/>
        <v>6264</v>
      </c>
      <c r="K47" s="162"/>
      <c r="L47" s="162">
        <f t="shared" si="9"/>
        <v>3129</v>
      </c>
      <c r="M47" s="152">
        <f>L47/J47*100</f>
        <v>49.952107279693486</v>
      </c>
    </row>
    <row r="48" spans="1:15" s="10" customFormat="1" ht="63.75" hidden="1" customHeight="1">
      <c r="A48" s="159" t="s">
        <v>128</v>
      </c>
      <c r="B48" s="155">
        <v>20260</v>
      </c>
      <c r="C48" s="155">
        <v>20237</v>
      </c>
      <c r="D48" s="152">
        <f>C48/B48*100</f>
        <v>99.886475814412634</v>
      </c>
      <c r="E48" s="156">
        <v>13376</v>
      </c>
      <c r="F48" s="155">
        <v>9660</v>
      </c>
      <c r="G48" s="155"/>
      <c r="H48" s="155"/>
      <c r="I48" s="152">
        <f t="shared" si="4"/>
        <v>0</v>
      </c>
      <c r="J48" s="162">
        <f t="shared" si="8"/>
        <v>33636</v>
      </c>
      <c r="K48" s="162"/>
      <c r="L48" s="162">
        <f t="shared" si="9"/>
        <v>29897</v>
      </c>
      <c r="M48" s="152">
        <f>L48/J48*100</f>
        <v>88.883933880366271</v>
      </c>
    </row>
    <row r="49" spans="1:16" s="10" customFormat="1" ht="59.25" hidden="1" customHeight="1">
      <c r="A49" s="163" t="s">
        <v>134</v>
      </c>
      <c r="B49" s="154">
        <v>0</v>
      </c>
      <c r="C49" s="154">
        <v>4</v>
      </c>
      <c r="D49" s="152">
        <v>0</v>
      </c>
      <c r="E49" s="156">
        <v>0</v>
      </c>
      <c r="F49" s="155">
        <v>0</v>
      </c>
      <c r="G49" s="155"/>
      <c r="H49" s="155"/>
      <c r="I49" s="152" t="e">
        <f t="shared" si="4"/>
        <v>#DIV/0!</v>
      </c>
      <c r="J49" s="162">
        <f t="shared" si="8"/>
        <v>0</v>
      </c>
      <c r="K49" s="162">
        <f>C49+F49</f>
        <v>4</v>
      </c>
      <c r="L49" s="162">
        <f t="shared" si="9"/>
        <v>4</v>
      </c>
      <c r="M49" s="152">
        <v>0</v>
      </c>
      <c r="P49" s="212"/>
    </row>
    <row r="50" spans="1:16" s="10" customFormat="1" ht="87.75" hidden="1" customHeight="1">
      <c r="A50" s="163" t="s">
        <v>129</v>
      </c>
      <c r="B50" s="154">
        <v>0</v>
      </c>
      <c r="C50" s="154">
        <v>-47</v>
      </c>
      <c r="D50" s="152">
        <v>0</v>
      </c>
      <c r="E50" s="156">
        <v>0</v>
      </c>
      <c r="F50" s="155">
        <v>0</v>
      </c>
      <c r="G50" s="155"/>
      <c r="H50" s="155"/>
      <c r="I50" s="152" t="e">
        <f t="shared" si="4"/>
        <v>#DIV/0!</v>
      </c>
      <c r="J50" s="162">
        <f t="shared" si="8"/>
        <v>0</v>
      </c>
      <c r="K50" s="162"/>
      <c r="L50" s="162">
        <f t="shared" si="9"/>
        <v>-47</v>
      </c>
      <c r="M50" s="152">
        <v>0</v>
      </c>
    </row>
    <row r="51" spans="1:16" s="10" customFormat="1" ht="24" hidden="1" customHeight="1">
      <c r="A51" s="165" t="s">
        <v>3</v>
      </c>
      <c r="B51" s="166">
        <f>SUM(B35:B50)</f>
        <v>1678547.5999999999</v>
      </c>
      <c r="C51" s="166">
        <f>SUM(C35:C50)</f>
        <v>1216556.1000000001</v>
      </c>
      <c r="D51" s="152">
        <f>C51/B51*100</f>
        <v>72.476711414082047</v>
      </c>
      <c r="E51" s="166">
        <f>SUM(E35:E50)</f>
        <v>167503</v>
      </c>
      <c r="F51" s="166">
        <f>SUM(F35:F50)</f>
        <v>120193</v>
      </c>
      <c r="G51" s="166"/>
      <c r="H51" s="166"/>
      <c r="I51" s="152">
        <f t="shared" si="4"/>
        <v>0</v>
      </c>
      <c r="J51" s="166">
        <f>(B51+E51)-(E39+E40+E41+E42+E44+R47+E46+E48+E49+B47)</f>
        <v>1732666.5999999999</v>
      </c>
      <c r="K51" s="166">
        <f>(C51+F51)-(F39+F40+F41+F42+F44+S47+F46+F48+F49+C47)+3688</f>
        <v>1248575.1000000001</v>
      </c>
      <c r="L51" s="166">
        <f>(C51+F51)-(C47+F39+F40+F41+F42+F44+F48)</f>
        <v>1244887.1000000001</v>
      </c>
      <c r="M51" s="152">
        <f>L51/J51*100</f>
        <v>71.848046242710524</v>
      </c>
    </row>
    <row r="52" spans="1:16" s="10" customFormat="1" ht="24" hidden="1" customHeight="1">
      <c r="A52" s="268" t="s">
        <v>79</v>
      </c>
      <c r="B52" s="269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70"/>
    </row>
    <row r="53" spans="1:16" s="10" customFormat="1" ht="19.5" hidden="1" customHeight="1">
      <c r="A53" s="271" t="s">
        <v>35</v>
      </c>
      <c r="B53" s="272" t="s">
        <v>23</v>
      </c>
      <c r="C53" s="272"/>
      <c r="D53" s="272"/>
      <c r="E53" s="273" t="s">
        <v>38</v>
      </c>
      <c r="F53" s="274"/>
      <c r="G53" s="274"/>
      <c r="H53" s="274"/>
      <c r="I53" s="275"/>
      <c r="J53" s="276" t="s">
        <v>74</v>
      </c>
      <c r="K53" s="276"/>
      <c r="L53" s="276"/>
      <c r="M53" s="276"/>
    </row>
    <row r="54" spans="1:16" s="10" customFormat="1" ht="86.25" hidden="1" customHeight="1">
      <c r="A54" s="254"/>
      <c r="B54" s="142" t="s">
        <v>154</v>
      </c>
      <c r="C54" s="142" t="s">
        <v>186</v>
      </c>
      <c r="D54" s="143" t="s">
        <v>53</v>
      </c>
      <c r="E54" s="142" t="s">
        <v>154</v>
      </c>
      <c r="F54" s="142" t="s">
        <v>186</v>
      </c>
      <c r="G54" s="142"/>
      <c r="H54" s="142"/>
      <c r="I54" s="143" t="s">
        <v>53</v>
      </c>
      <c r="J54" s="142" t="s">
        <v>154</v>
      </c>
      <c r="K54" s="142" t="s">
        <v>110</v>
      </c>
      <c r="L54" s="142" t="s">
        <v>186</v>
      </c>
      <c r="M54" s="143" t="s">
        <v>53</v>
      </c>
    </row>
    <row r="55" spans="1:16" s="10" customFormat="1" ht="43.5" hidden="1" customHeight="1">
      <c r="A55" s="167" t="s">
        <v>46</v>
      </c>
      <c r="B55" s="168">
        <f>SUM(B56:B62)</f>
        <v>66878</v>
      </c>
      <c r="C55" s="168">
        <f>SUM(C56:C62)</f>
        <v>40726</v>
      </c>
      <c r="D55" s="152">
        <f t="shared" ref="D55:D85" si="10">IF(B55=0,  "0 ", C55/B55*100)</f>
        <v>60.895959807410506</v>
      </c>
      <c r="E55" s="168">
        <f>SUM(E56:E62)</f>
        <v>36670</v>
      </c>
      <c r="F55" s="168">
        <f>SUM(F56:F62)</f>
        <v>21579</v>
      </c>
      <c r="G55" s="168"/>
      <c r="H55" s="168"/>
      <c r="I55" s="152">
        <f t="shared" ref="I55:I85" si="11">IF(E55=0,  "0 ", F55/E55*100)</f>
        <v>58.846468502863381</v>
      </c>
      <c r="J55" s="168">
        <f>SUM(J56:J62)</f>
        <v>103239</v>
      </c>
      <c r="K55" s="168">
        <f>SUM(K56:K62)</f>
        <v>203</v>
      </c>
      <c r="L55" s="168">
        <f>SUM(L56:L62)</f>
        <v>62102</v>
      </c>
      <c r="M55" s="152">
        <f t="shared" ref="M55:M85" si="12">IF(J55=0,  "0 ", L55/J55*100)</f>
        <v>60.153624114917811</v>
      </c>
    </row>
    <row r="56" spans="1:16" s="10" customFormat="1" ht="87.75" hidden="1" customHeight="1">
      <c r="A56" s="169" t="s">
        <v>54</v>
      </c>
      <c r="B56" s="170">
        <v>2535</v>
      </c>
      <c r="C56" s="171">
        <v>1626</v>
      </c>
      <c r="D56" s="152">
        <f t="shared" si="10"/>
        <v>64.142011834319518</v>
      </c>
      <c r="E56" s="170">
        <v>0</v>
      </c>
      <c r="F56" s="171">
        <v>0</v>
      </c>
      <c r="G56" s="171"/>
      <c r="H56" s="171"/>
      <c r="I56" s="152" t="str">
        <f t="shared" si="11"/>
        <v xml:space="preserve">0 </v>
      </c>
      <c r="J56" s="172">
        <f>B56+E56</f>
        <v>2535</v>
      </c>
      <c r="K56" s="172"/>
      <c r="L56" s="173">
        <v>1626</v>
      </c>
      <c r="M56" s="152">
        <f t="shared" si="12"/>
        <v>64.142011834319518</v>
      </c>
      <c r="N56" s="104"/>
    </row>
    <row r="57" spans="1:16" s="10" customFormat="1" ht="103.5" hidden="1" customHeight="1">
      <c r="A57" s="169" t="s">
        <v>55</v>
      </c>
      <c r="B57" s="174">
        <v>3569</v>
      </c>
      <c r="C57" s="175">
        <v>1625</v>
      </c>
      <c r="D57" s="152">
        <f t="shared" si="10"/>
        <v>45.530961053516386</v>
      </c>
      <c r="E57" s="174">
        <v>25</v>
      </c>
      <c r="F57" s="176">
        <v>20</v>
      </c>
      <c r="G57" s="176"/>
      <c r="H57" s="176"/>
      <c r="I57" s="152">
        <f t="shared" si="11"/>
        <v>80</v>
      </c>
      <c r="J57" s="172">
        <f>B57</f>
        <v>3569</v>
      </c>
      <c r="K57" s="172">
        <v>20</v>
      </c>
      <c r="L57" s="173">
        <v>1625</v>
      </c>
      <c r="M57" s="152">
        <f t="shared" si="12"/>
        <v>45.530961053516386</v>
      </c>
      <c r="N57" s="104"/>
    </row>
    <row r="58" spans="1:16" s="10" customFormat="1" ht="126.75" hidden="1" customHeight="1">
      <c r="A58" s="169" t="s">
        <v>56</v>
      </c>
      <c r="B58" s="174">
        <v>51133</v>
      </c>
      <c r="C58" s="175">
        <v>31517</v>
      </c>
      <c r="D58" s="152">
        <f t="shared" si="10"/>
        <v>61.637298808988326</v>
      </c>
      <c r="E58" s="174">
        <v>34365</v>
      </c>
      <c r="F58" s="176">
        <v>20915</v>
      </c>
      <c r="G58" s="176"/>
      <c r="H58" s="176"/>
      <c r="I58" s="152">
        <f t="shared" si="11"/>
        <v>60.861341481158163</v>
      </c>
      <c r="J58" s="172">
        <v>85486</v>
      </c>
      <c r="K58" s="172">
        <v>10</v>
      </c>
      <c r="L58" s="173">
        <v>52422</v>
      </c>
      <c r="M58" s="152">
        <f t="shared" si="12"/>
        <v>61.322321783683876</v>
      </c>
      <c r="N58" s="104"/>
    </row>
    <row r="59" spans="1:16" s="10" customFormat="1" ht="28.5" hidden="1" customHeight="1">
      <c r="A59" s="169" t="s">
        <v>92</v>
      </c>
      <c r="B59" s="174">
        <v>61</v>
      </c>
      <c r="C59" s="175">
        <v>0</v>
      </c>
      <c r="D59" s="152">
        <f t="shared" si="10"/>
        <v>0</v>
      </c>
      <c r="E59" s="174">
        <v>0</v>
      </c>
      <c r="F59" s="176">
        <v>0</v>
      </c>
      <c r="G59" s="176"/>
      <c r="H59" s="176"/>
      <c r="I59" s="152" t="str">
        <f t="shared" si="11"/>
        <v xml:space="preserve">0 </v>
      </c>
      <c r="J59" s="172">
        <f>B59+E59</f>
        <v>61</v>
      </c>
      <c r="K59" s="172"/>
      <c r="L59" s="173">
        <f>C59+F59</f>
        <v>0</v>
      </c>
      <c r="M59" s="152">
        <f t="shared" si="12"/>
        <v>0</v>
      </c>
      <c r="N59" s="104"/>
    </row>
    <row r="60" spans="1:16" s="10" customFormat="1" ht="43.5" hidden="1" customHeight="1">
      <c r="A60" s="169" t="s">
        <v>6</v>
      </c>
      <c r="B60" s="174">
        <v>1904</v>
      </c>
      <c r="C60" s="175">
        <v>1203</v>
      </c>
      <c r="D60" s="152">
        <f t="shared" si="10"/>
        <v>63.182773109243698</v>
      </c>
      <c r="E60" s="174">
        <v>0</v>
      </c>
      <c r="F60" s="176">
        <v>0</v>
      </c>
      <c r="G60" s="176"/>
      <c r="H60" s="176"/>
      <c r="I60" s="152" t="str">
        <f t="shared" si="11"/>
        <v xml:space="preserve">0 </v>
      </c>
      <c r="J60" s="172">
        <f>B60+E60</f>
        <v>1904</v>
      </c>
      <c r="K60" s="172"/>
      <c r="L60" s="173">
        <v>1203</v>
      </c>
      <c r="M60" s="152">
        <f t="shared" si="12"/>
        <v>63.182773109243698</v>
      </c>
      <c r="N60" s="104"/>
    </row>
    <row r="61" spans="1:16" s="10" customFormat="1" ht="31.5" hidden="1" customHeight="1">
      <c r="A61" s="169" t="s">
        <v>75</v>
      </c>
      <c r="B61" s="174">
        <v>69</v>
      </c>
      <c r="C61" s="175">
        <v>0</v>
      </c>
      <c r="D61" s="152">
        <f t="shared" si="10"/>
        <v>0</v>
      </c>
      <c r="E61" s="174">
        <v>807</v>
      </c>
      <c r="F61" s="176">
        <v>0</v>
      </c>
      <c r="G61" s="176"/>
      <c r="H61" s="176"/>
      <c r="I61" s="152">
        <f t="shared" si="11"/>
        <v>0</v>
      </c>
      <c r="J61" s="172">
        <f>B61+E61</f>
        <v>876</v>
      </c>
      <c r="K61" s="172"/>
      <c r="L61" s="173">
        <f>C61+F61</f>
        <v>0</v>
      </c>
      <c r="M61" s="152">
        <f t="shared" si="12"/>
        <v>0</v>
      </c>
      <c r="N61" s="104"/>
    </row>
    <row r="62" spans="1:16" s="10" customFormat="1" ht="44.25" hidden="1" customHeight="1">
      <c r="A62" s="169" t="s">
        <v>57</v>
      </c>
      <c r="B62" s="174">
        <v>7607</v>
      </c>
      <c r="C62" s="175">
        <v>4755</v>
      </c>
      <c r="D62" s="152">
        <f t="shared" si="10"/>
        <v>62.50821611673458</v>
      </c>
      <c r="E62" s="174">
        <v>1473</v>
      </c>
      <c r="F62" s="176">
        <v>644</v>
      </c>
      <c r="G62" s="176"/>
      <c r="H62" s="176"/>
      <c r="I62" s="152">
        <f t="shared" si="11"/>
        <v>43.720298710115415</v>
      </c>
      <c r="J62" s="172">
        <v>8808</v>
      </c>
      <c r="K62" s="172">
        <v>173</v>
      </c>
      <c r="L62" s="173">
        <v>5226</v>
      </c>
      <c r="M62" s="152">
        <f t="shared" si="12"/>
        <v>59.332425068119889</v>
      </c>
      <c r="N62" s="104"/>
    </row>
    <row r="63" spans="1:16" s="10" customFormat="1" ht="31.5" hidden="1" customHeight="1">
      <c r="A63" s="167" t="s">
        <v>47</v>
      </c>
      <c r="B63" s="168">
        <f>B64</f>
        <v>0</v>
      </c>
      <c r="C63" s="168">
        <f>C64</f>
        <v>0</v>
      </c>
      <c r="D63" s="152" t="str">
        <f t="shared" si="10"/>
        <v xml:space="preserve">0 </v>
      </c>
      <c r="E63" s="168">
        <f>E64</f>
        <v>1229</v>
      </c>
      <c r="F63" s="168">
        <f>F64</f>
        <v>541</v>
      </c>
      <c r="G63" s="168"/>
      <c r="H63" s="168"/>
      <c r="I63" s="152">
        <f t="shared" si="11"/>
        <v>44.019528071602934</v>
      </c>
      <c r="J63" s="168">
        <f>J64</f>
        <v>1229</v>
      </c>
      <c r="K63" s="168">
        <f>K64</f>
        <v>0</v>
      </c>
      <c r="L63" s="168">
        <f>L64</f>
        <v>541</v>
      </c>
      <c r="M63" s="152">
        <f t="shared" si="12"/>
        <v>44.019528071602934</v>
      </c>
      <c r="N63" s="104"/>
    </row>
    <row r="64" spans="1:16" s="10" customFormat="1" ht="44.25" hidden="1" customHeight="1">
      <c r="A64" s="169" t="s">
        <v>26</v>
      </c>
      <c r="B64" s="174">
        <v>0</v>
      </c>
      <c r="C64" s="174">
        <v>0</v>
      </c>
      <c r="D64" s="152" t="str">
        <f t="shared" si="10"/>
        <v xml:space="preserve">0 </v>
      </c>
      <c r="E64" s="174">
        <v>1229</v>
      </c>
      <c r="F64" s="176">
        <v>541</v>
      </c>
      <c r="G64" s="176"/>
      <c r="H64" s="176"/>
      <c r="I64" s="152">
        <f t="shared" si="11"/>
        <v>44.019528071602934</v>
      </c>
      <c r="J64" s="172">
        <v>1229</v>
      </c>
      <c r="K64" s="172"/>
      <c r="L64" s="155">
        <v>541</v>
      </c>
      <c r="M64" s="152">
        <f t="shared" si="12"/>
        <v>44.019528071602934</v>
      </c>
      <c r="N64" s="104"/>
    </row>
    <row r="65" spans="1:14" s="10" customFormat="1" ht="39" hidden="1" customHeight="1">
      <c r="A65" s="169" t="s">
        <v>41</v>
      </c>
      <c r="B65" s="174"/>
      <c r="C65" s="174"/>
      <c r="D65" s="152" t="str">
        <f t="shared" si="10"/>
        <v xml:space="preserve">0 </v>
      </c>
      <c r="E65" s="174"/>
      <c r="F65" s="172"/>
      <c r="G65" s="172"/>
      <c r="H65" s="172"/>
      <c r="I65" s="152" t="str">
        <f t="shared" si="11"/>
        <v xml:space="preserve">0 </v>
      </c>
      <c r="J65" s="172">
        <f>B65+E65</f>
        <v>0</v>
      </c>
      <c r="K65" s="172"/>
      <c r="L65" s="172">
        <f>C65+F65</f>
        <v>0</v>
      </c>
      <c r="M65" s="152" t="str">
        <f t="shared" si="12"/>
        <v xml:space="preserve">0 </v>
      </c>
      <c r="N65" s="104"/>
    </row>
    <row r="66" spans="1:14" s="10" customFormat="1" ht="45.75" hidden="1" customHeight="1">
      <c r="A66" s="167" t="s">
        <v>107</v>
      </c>
      <c r="B66" s="168">
        <f>B67+B68+B69+B70</f>
        <v>10218</v>
      </c>
      <c r="C66" s="168">
        <f>C67+C68+C69+C70</f>
        <v>7038</v>
      </c>
      <c r="D66" s="152">
        <f t="shared" si="10"/>
        <v>68.878449794480332</v>
      </c>
      <c r="E66" s="168">
        <f>E67+E68+E70+E69</f>
        <v>16237</v>
      </c>
      <c r="F66" s="168">
        <f>F67+F70+F68+F69</f>
        <v>7370</v>
      </c>
      <c r="G66" s="168"/>
      <c r="H66" s="168"/>
      <c r="I66" s="152">
        <f t="shared" si="11"/>
        <v>45.39015828047053</v>
      </c>
      <c r="J66" s="168">
        <f>J67+J68+J70+J69</f>
        <v>26083</v>
      </c>
      <c r="K66" s="168">
        <f>K67+K68+K70</f>
        <v>72</v>
      </c>
      <c r="L66" s="168">
        <f>L67+L68+L70+L69</f>
        <v>14335</v>
      </c>
      <c r="M66" s="152">
        <f t="shared" si="12"/>
        <v>54.959168807269101</v>
      </c>
      <c r="N66" s="104"/>
    </row>
    <row r="67" spans="1:14" s="10" customFormat="1" ht="23.25" hidden="1" customHeight="1">
      <c r="A67" s="169" t="s">
        <v>111</v>
      </c>
      <c r="B67" s="174">
        <v>1229</v>
      </c>
      <c r="C67" s="175">
        <v>808</v>
      </c>
      <c r="D67" s="152">
        <f t="shared" si="10"/>
        <v>65.744507729861681</v>
      </c>
      <c r="E67" s="174">
        <v>0</v>
      </c>
      <c r="F67" s="176">
        <v>0</v>
      </c>
      <c r="G67" s="176"/>
      <c r="H67" s="176"/>
      <c r="I67" s="152" t="str">
        <f t="shared" si="11"/>
        <v xml:space="preserve">0 </v>
      </c>
      <c r="J67" s="172">
        <f>B67+E67</f>
        <v>1229</v>
      </c>
      <c r="K67" s="172"/>
      <c r="L67" s="176">
        <v>808</v>
      </c>
      <c r="M67" s="152">
        <f t="shared" si="12"/>
        <v>65.744507729861681</v>
      </c>
      <c r="N67" s="104"/>
    </row>
    <row r="68" spans="1:14" s="10" customFormat="1" ht="87" hidden="1" customHeight="1">
      <c r="A68" s="169" t="s">
        <v>69</v>
      </c>
      <c r="B68" s="174"/>
      <c r="C68" s="175">
        <v>0</v>
      </c>
      <c r="D68" s="152" t="str">
        <f t="shared" si="10"/>
        <v xml:space="preserve">0 </v>
      </c>
      <c r="E68" s="174">
        <v>0</v>
      </c>
      <c r="F68" s="176">
        <v>0</v>
      </c>
      <c r="G68" s="176"/>
      <c r="H68" s="176"/>
      <c r="I68" s="152" t="str">
        <f t="shared" si="11"/>
        <v xml:space="preserve">0 </v>
      </c>
      <c r="J68" s="172">
        <f>B68+E68</f>
        <v>0</v>
      </c>
      <c r="K68" s="172"/>
      <c r="L68" s="173">
        <f>C68+F68</f>
        <v>0</v>
      </c>
      <c r="M68" s="152" t="str">
        <f t="shared" si="12"/>
        <v xml:space="preserve">0 </v>
      </c>
      <c r="N68" s="104"/>
    </row>
    <row r="69" spans="1:14" s="10" customFormat="1" ht="72.599999999999994" hidden="1" customHeight="1">
      <c r="A69" s="169" t="s">
        <v>132</v>
      </c>
      <c r="B69" s="174">
        <v>5763</v>
      </c>
      <c r="C69" s="175">
        <v>3260</v>
      </c>
      <c r="D69" s="152">
        <f t="shared" si="10"/>
        <v>56.567759847301758</v>
      </c>
      <c r="E69" s="174">
        <v>7936</v>
      </c>
      <c r="F69" s="176">
        <v>6138</v>
      </c>
      <c r="G69" s="176"/>
      <c r="H69" s="176"/>
      <c r="I69" s="152">
        <f t="shared" si="11"/>
        <v>77.34375</v>
      </c>
      <c r="J69" s="172">
        <v>13699</v>
      </c>
      <c r="K69" s="172"/>
      <c r="L69" s="173">
        <v>9398</v>
      </c>
      <c r="M69" s="152">
        <f t="shared" si="12"/>
        <v>68.603547704211991</v>
      </c>
      <c r="N69" s="104"/>
    </row>
    <row r="70" spans="1:14" s="10" customFormat="1" ht="64.5" hidden="1" customHeight="1">
      <c r="A70" s="169" t="s">
        <v>91</v>
      </c>
      <c r="B70" s="174">
        <v>3226</v>
      </c>
      <c r="C70" s="175">
        <v>2970</v>
      </c>
      <c r="D70" s="152">
        <f t="shared" si="10"/>
        <v>92.064476131432116</v>
      </c>
      <c r="E70" s="174">
        <v>8301</v>
      </c>
      <c r="F70" s="176">
        <v>1232</v>
      </c>
      <c r="G70" s="176"/>
      <c r="H70" s="176"/>
      <c r="I70" s="152">
        <f t="shared" si="11"/>
        <v>14.841585351162511</v>
      </c>
      <c r="J70" s="172">
        <v>11155</v>
      </c>
      <c r="K70" s="172">
        <v>72</v>
      </c>
      <c r="L70" s="173">
        <v>4129</v>
      </c>
      <c r="M70" s="152">
        <f t="shared" si="12"/>
        <v>37.014791573285521</v>
      </c>
      <c r="N70" s="104"/>
    </row>
    <row r="71" spans="1:14" s="10" customFormat="1" ht="27.75" hidden="1" customHeight="1">
      <c r="A71" s="167" t="s">
        <v>48</v>
      </c>
      <c r="B71" s="168">
        <f>B72+B74+B76+B77+B78+B73+B75</f>
        <v>440536</v>
      </c>
      <c r="C71" s="168">
        <f>C72+C74+C76+C77+C78+C73+C75</f>
        <v>234540</v>
      </c>
      <c r="D71" s="152">
        <f t="shared" si="10"/>
        <v>53.239689832386006</v>
      </c>
      <c r="E71" s="168">
        <f>E72+E74+E76+E77+E78+E73+E75</f>
        <v>32220</v>
      </c>
      <c r="F71" s="168">
        <f>F72+F74+F76+F77+F78+F73+F75</f>
        <v>18227</v>
      </c>
      <c r="G71" s="168"/>
      <c r="H71" s="168"/>
      <c r="I71" s="152">
        <f t="shared" si="11"/>
        <v>56.570453134698937</v>
      </c>
      <c r="J71" s="168">
        <f>J72+J74+J76+J77+J78+J73+J75</f>
        <v>459648</v>
      </c>
      <c r="K71" s="168">
        <f>K72+K74+K76+K77+K78+K73+K75</f>
        <v>8515</v>
      </c>
      <c r="L71" s="168">
        <f>L72+L74+L76+L77+L78+L73+L75</f>
        <v>243952</v>
      </c>
      <c r="M71" s="152">
        <f t="shared" si="12"/>
        <v>53.073656363130048</v>
      </c>
      <c r="N71" s="104"/>
    </row>
    <row r="72" spans="1:14" s="10" customFormat="1" ht="45" hidden="1" customHeight="1">
      <c r="A72" s="169" t="s">
        <v>76</v>
      </c>
      <c r="B72" s="174">
        <v>581</v>
      </c>
      <c r="C72" s="175">
        <v>328</v>
      </c>
      <c r="D72" s="152">
        <f t="shared" si="10"/>
        <v>56.454388984509464</v>
      </c>
      <c r="E72" s="174">
        <v>0</v>
      </c>
      <c r="F72" s="176">
        <v>0</v>
      </c>
      <c r="G72" s="176"/>
      <c r="H72" s="176"/>
      <c r="I72" s="152" t="str">
        <f t="shared" si="11"/>
        <v xml:space="preserve">0 </v>
      </c>
      <c r="J72" s="172">
        <v>581</v>
      </c>
      <c r="K72" s="172"/>
      <c r="L72" s="176">
        <v>328</v>
      </c>
      <c r="M72" s="152">
        <f t="shared" si="12"/>
        <v>56.454388984509464</v>
      </c>
      <c r="N72" s="104"/>
    </row>
    <row r="73" spans="1:14" s="10" customFormat="1" ht="41.25" hidden="1" customHeight="1">
      <c r="A73" s="169" t="s">
        <v>28</v>
      </c>
      <c r="B73" s="174">
        <v>9916</v>
      </c>
      <c r="C73" s="175">
        <v>5243</v>
      </c>
      <c r="D73" s="152">
        <f t="shared" si="10"/>
        <v>52.87414279951593</v>
      </c>
      <c r="E73" s="174">
        <v>405</v>
      </c>
      <c r="F73" s="176">
        <v>0</v>
      </c>
      <c r="G73" s="176"/>
      <c r="H73" s="176"/>
      <c r="I73" s="152">
        <f t="shared" si="11"/>
        <v>0</v>
      </c>
      <c r="J73" s="172">
        <v>9916</v>
      </c>
      <c r="K73" s="172"/>
      <c r="L73" s="176">
        <v>5243</v>
      </c>
      <c r="M73" s="152">
        <f t="shared" si="12"/>
        <v>52.87414279951593</v>
      </c>
      <c r="N73" s="104"/>
    </row>
    <row r="74" spans="1:14" s="10" customFormat="1" ht="39" hidden="1" customHeight="1">
      <c r="A74" s="169" t="s">
        <v>70</v>
      </c>
      <c r="B74" s="174">
        <v>0</v>
      </c>
      <c r="C74" s="175">
        <v>0</v>
      </c>
      <c r="D74" s="152" t="str">
        <f t="shared" si="10"/>
        <v xml:space="preserve">0 </v>
      </c>
      <c r="E74" s="174">
        <v>0</v>
      </c>
      <c r="F74" s="176">
        <v>0</v>
      </c>
      <c r="G74" s="176"/>
      <c r="H74" s="176"/>
      <c r="I74" s="152" t="str">
        <f t="shared" si="11"/>
        <v xml:space="preserve">0 </v>
      </c>
      <c r="J74" s="172">
        <f>B74+E74</f>
        <v>0</v>
      </c>
      <c r="K74" s="172"/>
      <c r="L74" s="176">
        <f>C74+F74</f>
        <v>0</v>
      </c>
      <c r="M74" s="152" t="str">
        <f t="shared" si="12"/>
        <v xml:space="preserve">0 </v>
      </c>
      <c r="N74" s="104"/>
    </row>
    <row r="75" spans="1:14" s="10" customFormat="1" ht="39" hidden="1" customHeight="1">
      <c r="A75" s="169" t="s">
        <v>83</v>
      </c>
      <c r="B75" s="174">
        <v>0</v>
      </c>
      <c r="C75" s="175">
        <v>0</v>
      </c>
      <c r="D75" s="152" t="str">
        <f t="shared" si="10"/>
        <v xml:space="preserve">0 </v>
      </c>
      <c r="E75" s="174">
        <v>0</v>
      </c>
      <c r="F75" s="176">
        <v>0</v>
      </c>
      <c r="G75" s="176"/>
      <c r="H75" s="176"/>
      <c r="I75" s="152" t="str">
        <f t="shared" si="11"/>
        <v xml:space="preserve">0 </v>
      </c>
      <c r="J75" s="172">
        <f>B75+E75</f>
        <v>0</v>
      </c>
      <c r="K75" s="172"/>
      <c r="L75" s="176">
        <f>C75+F75</f>
        <v>0</v>
      </c>
      <c r="M75" s="152" t="str">
        <f t="shared" si="12"/>
        <v xml:space="preserve">0 </v>
      </c>
      <c r="N75" s="104"/>
    </row>
    <row r="76" spans="1:14" s="10" customFormat="1" ht="26.25" hidden="1" customHeight="1">
      <c r="A76" s="169" t="s">
        <v>27</v>
      </c>
      <c r="B76" s="174">
        <v>9704</v>
      </c>
      <c r="C76" s="175">
        <v>6621</v>
      </c>
      <c r="D76" s="152">
        <f t="shared" si="10"/>
        <v>68.22959604286892</v>
      </c>
      <c r="E76" s="174">
        <v>0</v>
      </c>
      <c r="F76" s="176">
        <v>0</v>
      </c>
      <c r="G76" s="176"/>
      <c r="H76" s="176"/>
      <c r="I76" s="152" t="str">
        <f t="shared" si="11"/>
        <v xml:space="preserve">0 </v>
      </c>
      <c r="J76" s="172">
        <v>9704</v>
      </c>
      <c r="K76" s="172"/>
      <c r="L76" s="176">
        <v>6621</v>
      </c>
      <c r="M76" s="152">
        <f t="shared" si="12"/>
        <v>68.22959604286892</v>
      </c>
      <c r="N76" s="104"/>
    </row>
    <row r="77" spans="1:14" s="10" customFormat="1" ht="24.75" hidden="1" customHeight="1">
      <c r="A77" s="169" t="s">
        <v>45</v>
      </c>
      <c r="B77" s="174">
        <v>357760</v>
      </c>
      <c r="C77" s="175">
        <v>185676</v>
      </c>
      <c r="D77" s="152">
        <f t="shared" si="10"/>
        <v>51.899597495527729</v>
      </c>
      <c r="E77" s="174">
        <v>15763</v>
      </c>
      <c r="F77" s="176">
        <v>9130</v>
      </c>
      <c r="G77" s="176"/>
      <c r="H77" s="176"/>
      <c r="I77" s="152">
        <f t="shared" si="11"/>
        <v>57.920446615491969</v>
      </c>
      <c r="J77" s="172">
        <v>360820</v>
      </c>
      <c r="K77" s="172">
        <v>8515</v>
      </c>
      <c r="L77" s="176">
        <v>185991</v>
      </c>
      <c r="M77" s="152">
        <f t="shared" si="12"/>
        <v>51.546754614489224</v>
      </c>
      <c r="N77" s="104"/>
    </row>
    <row r="78" spans="1:14" s="10" customFormat="1" ht="42.75" hidden="1" customHeight="1">
      <c r="A78" s="169" t="s">
        <v>34</v>
      </c>
      <c r="B78" s="174">
        <v>62575</v>
      </c>
      <c r="C78" s="175">
        <v>36672</v>
      </c>
      <c r="D78" s="152">
        <f t="shared" si="10"/>
        <v>58.604874151018784</v>
      </c>
      <c r="E78" s="174">
        <v>16052</v>
      </c>
      <c r="F78" s="176">
        <v>9097</v>
      </c>
      <c r="G78" s="176"/>
      <c r="H78" s="176"/>
      <c r="I78" s="152">
        <f t="shared" si="11"/>
        <v>56.672065786194871</v>
      </c>
      <c r="J78" s="172">
        <v>78627</v>
      </c>
      <c r="K78" s="172"/>
      <c r="L78" s="176">
        <v>45769</v>
      </c>
      <c r="M78" s="152">
        <f t="shared" si="12"/>
        <v>58.210283999135157</v>
      </c>
      <c r="N78" s="104"/>
    </row>
    <row r="79" spans="1:14" s="10" customFormat="1" ht="42.75" hidden="1" customHeight="1">
      <c r="A79" s="167" t="s">
        <v>105</v>
      </c>
      <c r="B79" s="168">
        <f>B80+B81+B83+B84+B82</f>
        <v>90520</v>
      </c>
      <c r="C79" s="168">
        <f>C80+C81+C83+C84+C82</f>
        <v>75696</v>
      </c>
      <c r="D79" s="152">
        <f t="shared" si="10"/>
        <v>83.623508616880244</v>
      </c>
      <c r="E79" s="168">
        <f>E80+E81+E83+E84+E82</f>
        <v>87466</v>
      </c>
      <c r="F79" s="168">
        <f>F80+F81+F83+F84</f>
        <v>65573</v>
      </c>
      <c r="G79" s="168"/>
      <c r="H79" s="168"/>
      <c r="I79" s="152">
        <f t="shared" si="11"/>
        <v>74.969702512976468</v>
      </c>
      <c r="J79" s="168">
        <f>J80+J81+J83+J84+J82</f>
        <v>115769</v>
      </c>
      <c r="K79" s="168">
        <f>K80+K81+K83+K84+K82</f>
        <v>41006</v>
      </c>
      <c r="L79" s="168">
        <f>L80+L81+L83+L84+L82</f>
        <v>89757</v>
      </c>
      <c r="M79" s="152">
        <f t="shared" si="12"/>
        <v>77.531118002228567</v>
      </c>
      <c r="N79" s="104"/>
    </row>
    <row r="80" spans="1:14" s="10" customFormat="1" ht="30" hidden="1" customHeight="1">
      <c r="A80" s="169" t="s">
        <v>80</v>
      </c>
      <c r="B80" s="174">
        <v>290</v>
      </c>
      <c r="C80" s="175">
        <v>179</v>
      </c>
      <c r="D80" s="152">
        <f t="shared" si="10"/>
        <v>61.724137931034484</v>
      </c>
      <c r="E80" s="174">
        <v>0</v>
      </c>
      <c r="F80" s="176">
        <v>0</v>
      </c>
      <c r="G80" s="176"/>
      <c r="H80" s="176"/>
      <c r="I80" s="152" t="str">
        <f t="shared" si="11"/>
        <v xml:space="preserve">0 </v>
      </c>
      <c r="J80" s="172">
        <v>290</v>
      </c>
      <c r="K80" s="172"/>
      <c r="L80" s="173">
        <v>179</v>
      </c>
      <c r="M80" s="152">
        <f t="shared" si="12"/>
        <v>61.724137931034484</v>
      </c>
      <c r="N80" s="104"/>
    </row>
    <row r="81" spans="1:14" s="10" customFormat="1" ht="39" hidden="1" customHeight="1">
      <c r="A81" s="169" t="s">
        <v>30</v>
      </c>
      <c r="B81" s="174"/>
      <c r="C81" s="175"/>
      <c r="D81" s="152" t="str">
        <f t="shared" si="10"/>
        <v xml:space="preserve">0 </v>
      </c>
      <c r="E81" s="174">
        <v>0</v>
      </c>
      <c r="F81" s="176">
        <v>0</v>
      </c>
      <c r="G81" s="176"/>
      <c r="H81" s="176"/>
      <c r="I81" s="152" t="str">
        <f t="shared" si="11"/>
        <v xml:space="preserve">0 </v>
      </c>
      <c r="J81" s="172">
        <f>B81+E81</f>
        <v>0</v>
      </c>
      <c r="K81" s="172"/>
      <c r="L81" s="173">
        <f>C81+F81</f>
        <v>0</v>
      </c>
      <c r="M81" s="152" t="str">
        <f t="shared" si="12"/>
        <v xml:space="preserve">0 </v>
      </c>
      <c r="N81" s="104"/>
    </row>
    <row r="82" spans="1:14" s="10" customFormat="1" ht="29.25" hidden="1" customHeight="1">
      <c r="A82" s="169" t="s">
        <v>30</v>
      </c>
      <c r="B82" s="174">
        <v>75</v>
      </c>
      <c r="C82" s="175">
        <v>75</v>
      </c>
      <c r="D82" s="152">
        <f t="shared" si="10"/>
        <v>100</v>
      </c>
      <c r="E82" s="174">
        <v>0</v>
      </c>
      <c r="F82" s="176">
        <v>0</v>
      </c>
      <c r="G82" s="176"/>
      <c r="H82" s="176"/>
      <c r="I82" s="152" t="str">
        <f t="shared" si="11"/>
        <v xml:space="preserve">0 </v>
      </c>
      <c r="J82" s="172">
        <v>75</v>
      </c>
      <c r="K82" s="172"/>
      <c r="L82" s="173">
        <f>C82+F82</f>
        <v>75</v>
      </c>
      <c r="M82" s="152">
        <f t="shared" si="12"/>
        <v>100</v>
      </c>
      <c r="N82" s="104"/>
    </row>
    <row r="83" spans="1:14" s="10" customFormat="1" ht="27" hidden="1" customHeight="1">
      <c r="A83" s="169" t="s">
        <v>71</v>
      </c>
      <c r="B83" s="174">
        <v>90155</v>
      </c>
      <c r="C83" s="175">
        <v>75442</v>
      </c>
      <c r="D83" s="152">
        <f t="shared" si="10"/>
        <v>83.68032832344295</v>
      </c>
      <c r="E83" s="174">
        <v>87466</v>
      </c>
      <c r="F83" s="176">
        <v>65573</v>
      </c>
      <c r="G83" s="176"/>
      <c r="H83" s="176"/>
      <c r="I83" s="152">
        <f t="shared" si="11"/>
        <v>74.969702512976468</v>
      </c>
      <c r="J83" s="172">
        <v>115404</v>
      </c>
      <c r="K83" s="172">
        <v>41006</v>
      </c>
      <c r="L83" s="173">
        <v>89503</v>
      </c>
      <c r="M83" s="152">
        <f t="shared" si="12"/>
        <v>77.556237218813905</v>
      </c>
      <c r="N83" s="104"/>
    </row>
    <row r="84" spans="1:14" s="10" customFormat="1" ht="39" hidden="1" customHeight="1">
      <c r="A84" s="169" t="s">
        <v>72</v>
      </c>
      <c r="B84" s="174">
        <v>0</v>
      </c>
      <c r="C84" s="174">
        <v>0</v>
      </c>
      <c r="D84" s="152" t="str">
        <f t="shared" si="10"/>
        <v xml:space="preserve">0 </v>
      </c>
      <c r="E84" s="174">
        <v>0</v>
      </c>
      <c r="F84" s="172">
        <v>0</v>
      </c>
      <c r="G84" s="172"/>
      <c r="H84" s="172"/>
      <c r="I84" s="152" t="str">
        <f t="shared" si="11"/>
        <v xml:space="preserve">0 </v>
      </c>
      <c r="J84" s="172">
        <f>B84+E84</f>
        <v>0</v>
      </c>
      <c r="K84" s="172"/>
      <c r="L84" s="172">
        <f>C84+F84</f>
        <v>0</v>
      </c>
      <c r="M84" s="152" t="str">
        <f t="shared" si="12"/>
        <v xml:space="preserve">0 </v>
      </c>
      <c r="N84" s="104"/>
    </row>
    <row r="85" spans="1:14" s="10" customFormat="1" ht="25.5" hidden="1" customHeight="1">
      <c r="A85" s="167" t="s">
        <v>106</v>
      </c>
      <c r="B85" s="168">
        <f>B87+B86</f>
        <v>263</v>
      </c>
      <c r="C85" s="168">
        <f>C87</f>
        <v>0</v>
      </c>
      <c r="D85" s="152">
        <f t="shared" si="10"/>
        <v>0</v>
      </c>
      <c r="E85" s="168">
        <f>E87</f>
        <v>0</v>
      </c>
      <c r="F85" s="168">
        <f>F87</f>
        <v>0</v>
      </c>
      <c r="G85" s="168"/>
      <c r="H85" s="168"/>
      <c r="I85" s="152" t="str">
        <f t="shared" si="11"/>
        <v xml:space="preserve">0 </v>
      </c>
      <c r="J85" s="168">
        <f>J87+J86</f>
        <v>263</v>
      </c>
      <c r="K85" s="168">
        <f>K87</f>
        <v>0</v>
      </c>
      <c r="L85" s="168">
        <f>L87</f>
        <v>0</v>
      </c>
      <c r="M85" s="152">
        <f t="shared" si="12"/>
        <v>0</v>
      </c>
      <c r="N85" s="104"/>
    </row>
    <row r="86" spans="1:14" s="10" customFormat="1" ht="24" hidden="1" customHeight="1">
      <c r="A86" s="169" t="s">
        <v>93</v>
      </c>
      <c r="B86" s="170"/>
      <c r="C86" s="168">
        <v>0</v>
      </c>
      <c r="D86" s="152">
        <v>0</v>
      </c>
      <c r="E86" s="168">
        <v>0</v>
      </c>
      <c r="F86" s="168">
        <v>0</v>
      </c>
      <c r="G86" s="168"/>
      <c r="H86" s="168"/>
      <c r="I86" s="152">
        <v>0</v>
      </c>
      <c r="J86" s="168"/>
      <c r="K86" s="168"/>
      <c r="L86" s="168">
        <v>0</v>
      </c>
      <c r="M86" s="152"/>
      <c r="N86" s="104"/>
    </row>
    <row r="87" spans="1:14" s="10" customFormat="1" ht="42" hidden="1" customHeight="1">
      <c r="A87" s="169" t="s">
        <v>112</v>
      </c>
      <c r="B87" s="174">
        <v>263</v>
      </c>
      <c r="C87" s="174">
        <v>0</v>
      </c>
      <c r="D87" s="152">
        <f t="shared" ref="D87:D132" si="13">IF(B87=0,  "0 ", C87/B87*100)</f>
        <v>0</v>
      </c>
      <c r="E87" s="174">
        <v>0</v>
      </c>
      <c r="F87" s="172">
        <v>0</v>
      </c>
      <c r="G87" s="172"/>
      <c r="H87" s="172"/>
      <c r="I87" s="152" t="str">
        <f t="shared" ref="I87:I125" si="14">IF(E87=0,  "0 ", F87/E87*100)</f>
        <v xml:space="preserve">0 </v>
      </c>
      <c r="J87" s="172">
        <f>B87+E87</f>
        <v>263</v>
      </c>
      <c r="K87" s="172"/>
      <c r="L87" s="155">
        <f>C87+F87</f>
        <v>0</v>
      </c>
      <c r="M87" s="152">
        <f t="shared" ref="M87:M132" si="15">IF(J87=0,  "0 ", L87/J87*100)</f>
        <v>0</v>
      </c>
      <c r="N87" s="104"/>
    </row>
    <row r="88" spans="1:14" s="10" customFormat="1" ht="24.75" hidden="1" customHeight="1">
      <c r="A88" s="167" t="s">
        <v>49</v>
      </c>
      <c r="B88" s="177">
        <f>B89+B90+B93+B95+B96+B92</f>
        <v>639944</v>
      </c>
      <c r="C88" s="177">
        <f>C89+C90+C93+C95+C96+C92</f>
        <v>427142</v>
      </c>
      <c r="D88" s="152">
        <f t="shared" si="13"/>
        <v>66.746777843061267</v>
      </c>
      <c r="E88" s="168">
        <f>E89+E90+E93+E95+E96</f>
        <v>285</v>
      </c>
      <c r="F88" s="168">
        <f>F89+F90+F93+F95+F96</f>
        <v>38</v>
      </c>
      <c r="G88" s="168"/>
      <c r="H88" s="168"/>
      <c r="I88" s="152">
        <f t="shared" si="14"/>
        <v>13.333333333333334</v>
      </c>
      <c r="J88" s="168">
        <f>J89+J90+J93+J95+J96+J92</f>
        <v>640229</v>
      </c>
      <c r="K88" s="168">
        <f>K89+K90+K93+K95+K96+K92</f>
        <v>0</v>
      </c>
      <c r="L88" s="168">
        <f>L89+L90+L93+L95+L96+L92</f>
        <v>427181</v>
      </c>
      <c r="M88" s="152">
        <f t="shared" si="15"/>
        <v>66.723156870432305</v>
      </c>
      <c r="N88" s="104"/>
    </row>
    <row r="89" spans="1:14" s="10" customFormat="1" ht="24.75" hidden="1" customHeight="1">
      <c r="A89" s="169" t="s">
        <v>9</v>
      </c>
      <c r="B89" s="174">
        <v>180974</v>
      </c>
      <c r="C89" s="175">
        <v>118303</v>
      </c>
      <c r="D89" s="152">
        <f t="shared" si="13"/>
        <v>65.370163669919435</v>
      </c>
      <c r="E89" s="174">
        <v>0</v>
      </c>
      <c r="F89" s="176">
        <v>0</v>
      </c>
      <c r="G89" s="176"/>
      <c r="H89" s="176"/>
      <c r="I89" s="152" t="str">
        <f t="shared" si="14"/>
        <v xml:space="preserve">0 </v>
      </c>
      <c r="J89" s="174">
        <v>180974</v>
      </c>
      <c r="K89" s="172"/>
      <c r="L89" s="173">
        <v>118303</v>
      </c>
      <c r="M89" s="152">
        <f t="shared" si="15"/>
        <v>65.370163669919435</v>
      </c>
      <c r="N89" s="104"/>
    </row>
    <row r="90" spans="1:14" s="10" customFormat="1" ht="32.450000000000003" hidden="1" customHeight="1">
      <c r="A90" s="169" t="s">
        <v>10</v>
      </c>
      <c r="B90" s="174">
        <v>389882</v>
      </c>
      <c r="C90" s="175">
        <v>269861</v>
      </c>
      <c r="D90" s="152">
        <f t="shared" si="13"/>
        <v>69.216070503383079</v>
      </c>
      <c r="E90" s="174">
        <v>0</v>
      </c>
      <c r="F90" s="176">
        <v>0</v>
      </c>
      <c r="G90" s="176"/>
      <c r="H90" s="176"/>
      <c r="I90" s="152" t="str">
        <f t="shared" si="14"/>
        <v xml:space="preserve">0 </v>
      </c>
      <c r="J90" s="174">
        <v>389882</v>
      </c>
      <c r="K90" s="172"/>
      <c r="L90" s="173">
        <v>269861</v>
      </c>
      <c r="M90" s="152">
        <f t="shared" si="15"/>
        <v>69.216070503383079</v>
      </c>
      <c r="N90" s="104"/>
    </row>
    <row r="91" spans="1:14" s="10" customFormat="1" ht="32.450000000000003" hidden="1" customHeight="1">
      <c r="A91" s="169" t="s">
        <v>21</v>
      </c>
      <c r="B91" s="174"/>
      <c r="C91" s="175"/>
      <c r="D91" s="152" t="str">
        <f t="shared" si="13"/>
        <v xml:space="preserve">0 </v>
      </c>
      <c r="E91" s="174"/>
      <c r="F91" s="176"/>
      <c r="G91" s="176"/>
      <c r="H91" s="176"/>
      <c r="I91" s="152" t="str">
        <f t="shared" si="14"/>
        <v xml:space="preserve">0 </v>
      </c>
      <c r="J91" s="174">
        <f>B91+E91</f>
        <v>0</v>
      </c>
      <c r="K91" s="172"/>
      <c r="L91" s="173">
        <f>C91+F91</f>
        <v>0</v>
      </c>
      <c r="M91" s="152" t="str">
        <f t="shared" si="15"/>
        <v xml:space="preserve">0 </v>
      </c>
      <c r="N91" s="104"/>
    </row>
    <row r="92" spans="1:14" s="10" customFormat="1" ht="32.450000000000003" hidden="1" customHeight="1">
      <c r="A92" s="169" t="s">
        <v>113</v>
      </c>
      <c r="B92" s="174">
        <v>37010</v>
      </c>
      <c r="C92" s="175">
        <v>19672</v>
      </c>
      <c r="D92" s="152">
        <f t="shared" si="13"/>
        <v>53.153201837341257</v>
      </c>
      <c r="E92" s="174">
        <v>0</v>
      </c>
      <c r="F92" s="176">
        <v>0</v>
      </c>
      <c r="G92" s="176"/>
      <c r="H92" s="176"/>
      <c r="I92" s="152" t="str">
        <f t="shared" si="14"/>
        <v xml:space="preserve">0 </v>
      </c>
      <c r="J92" s="174">
        <v>37010</v>
      </c>
      <c r="K92" s="172"/>
      <c r="L92" s="173">
        <v>19672</v>
      </c>
      <c r="M92" s="152">
        <f t="shared" si="15"/>
        <v>53.153201837341257</v>
      </c>
      <c r="N92" s="104"/>
    </row>
    <row r="93" spans="1:14" s="10" customFormat="1" ht="60.75" hidden="1" customHeight="1">
      <c r="A93" s="169" t="s">
        <v>96</v>
      </c>
      <c r="B93" s="174">
        <v>804</v>
      </c>
      <c r="C93" s="175">
        <v>321</v>
      </c>
      <c r="D93" s="152">
        <f t="shared" si="13"/>
        <v>39.925373134328353</v>
      </c>
      <c r="E93" s="174">
        <v>144</v>
      </c>
      <c r="F93" s="176">
        <v>8</v>
      </c>
      <c r="G93" s="176"/>
      <c r="H93" s="176"/>
      <c r="I93" s="152">
        <f t="shared" si="14"/>
        <v>5.5555555555555554</v>
      </c>
      <c r="J93" s="174">
        <v>948</v>
      </c>
      <c r="K93" s="172"/>
      <c r="L93" s="173">
        <v>329</v>
      </c>
      <c r="M93" s="152">
        <f t="shared" si="15"/>
        <v>34.70464135021097</v>
      </c>
      <c r="N93" s="104"/>
    </row>
    <row r="94" spans="1:14" s="10" customFormat="1" ht="6" hidden="1" customHeight="1">
      <c r="A94" s="169" t="s">
        <v>39</v>
      </c>
      <c r="B94" s="174">
        <v>0</v>
      </c>
      <c r="C94" s="175"/>
      <c r="D94" s="152" t="str">
        <f t="shared" si="13"/>
        <v xml:space="preserve">0 </v>
      </c>
      <c r="E94" s="174"/>
      <c r="F94" s="176"/>
      <c r="G94" s="176"/>
      <c r="H94" s="176"/>
      <c r="I94" s="152" t="str">
        <f t="shared" si="14"/>
        <v xml:space="preserve">0 </v>
      </c>
      <c r="J94" s="174">
        <f>B94+E94</f>
        <v>0</v>
      </c>
      <c r="K94" s="172"/>
      <c r="L94" s="173">
        <f>C94+F94</f>
        <v>0</v>
      </c>
      <c r="M94" s="152" t="str">
        <f t="shared" si="15"/>
        <v xml:space="preserve">0 </v>
      </c>
      <c r="N94" s="104"/>
    </row>
    <row r="95" spans="1:14" s="10" customFormat="1" ht="45" hidden="1" customHeight="1">
      <c r="A95" s="169" t="s">
        <v>20</v>
      </c>
      <c r="B95" s="174">
        <v>936</v>
      </c>
      <c r="C95" s="175">
        <v>356</v>
      </c>
      <c r="D95" s="152">
        <f t="shared" si="13"/>
        <v>38.034188034188034</v>
      </c>
      <c r="E95" s="174">
        <v>141</v>
      </c>
      <c r="F95" s="176">
        <v>30</v>
      </c>
      <c r="G95" s="176"/>
      <c r="H95" s="176"/>
      <c r="I95" s="152">
        <f t="shared" si="14"/>
        <v>21.276595744680851</v>
      </c>
      <c r="J95" s="174">
        <v>1077</v>
      </c>
      <c r="K95" s="172"/>
      <c r="L95" s="173">
        <v>387</v>
      </c>
      <c r="M95" s="152">
        <f t="shared" si="15"/>
        <v>35.933147632311979</v>
      </c>
      <c r="N95" s="104"/>
    </row>
    <row r="96" spans="1:14" s="10" customFormat="1" ht="42" hidden="1" customHeight="1">
      <c r="A96" s="169" t="s">
        <v>29</v>
      </c>
      <c r="B96" s="174">
        <v>30338</v>
      </c>
      <c r="C96" s="175">
        <v>18629</v>
      </c>
      <c r="D96" s="152">
        <f t="shared" si="13"/>
        <v>61.404838816006325</v>
      </c>
      <c r="E96" s="174">
        <v>0</v>
      </c>
      <c r="F96" s="176">
        <v>0</v>
      </c>
      <c r="G96" s="176"/>
      <c r="H96" s="176"/>
      <c r="I96" s="152" t="str">
        <f t="shared" si="14"/>
        <v xml:space="preserve">0 </v>
      </c>
      <c r="J96" s="174">
        <v>30338</v>
      </c>
      <c r="K96" s="172"/>
      <c r="L96" s="173">
        <v>18629</v>
      </c>
      <c r="M96" s="152">
        <f t="shared" si="15"/>
        <v>61.404838816006325</v>
      </c>
      <c r="N96" s="104"/>
    </row>
    <row r="97" spans="1:16" s="10" customFormat="1" ht="42" hidden="1" customHeight="1">
      <c r="A97" s="167" t="s">
        <v>97</v>
      </c>
      <c r="B97" s="168">
        <f>B98+B99+B100</f>
        <v>122480</v>
      </c>
      <c r="C97" s="168">
        <f>C98+C99+C100</f>
        <v>72095</v>
      </c>
      <c r="D97" s="152">
        <f t="shared" si="13"/>
        <v>58.862671456564343</v>
      </c>
      <c r="E97" s="168">
        <f>E98+E99+E100</f>
        <v>0</v>
      </c>
      <c r="F97" s="168">
        <f>F98+F99+F100</f>
        <v>0</v>
      </c>
      <c r="G97" s="168"/>
      <c r="H97" s="168"/>
      <c r="I97" s="152" t="str">
        <f t="shared" si="14"/>
        <v xml:space="preserve">0 </v>
      </c>
      <c r="J97" s="168">
        <f>J98+J99+J100</f>
        <v>122480</v>
      </c>
      <c r="K97" s="168">
        <f>K98+K99+K100</f>
        <v>0</v>
      </c>
      <c r="L97" s="168">
        <f>L98+L99+L100</f>
        <v>72095</v>
      </c>
      <c r="M97" s="152">
        <f t="shared" si="15"/>
        <v>58.862671456564343</v>
      </c>
      <c r="N97" s="104"/>
    </row>
    <row r="98" spans="1:16" s="10" customFormat="1" ht="24.75" hidden="1" customHeight="1">
      <c r="A98" s="169" t="s">
        <v>11</v>
      </c>
      <c r="B98" s="174">
        <v>92318</v>
      </c>
      <c r="C98" s="175">
        <v>54938</v>
      </c>
      <c r="D98" s="152">
        <f t="shared" si="13"/>
        <v>59.509521436772893</v>
      </c>
      <c r="E98" s="174">
        <v>0</v>
      </c>
      <c r="F98" s="176">
        <v>0</v>
      </c>
      <c r="G98" s="176"/>
      <c r="H98" s="176"/>
      <c r="I98" s="152" t="str">
        <f t="shared" si="14"/>
        <v xml:space="preserve">0 </v>
      </c>
      <c r="J98" s="172">
        <v>92318</v>
      </c>
      <c r="K98" s="172"/>
      <c r="L98" s="173">
        <v>54938</v>
      </c>
      <c r="M98" s="152">
        <f t="shared" si="15"/>
        <v>59.509521436772893</v>
      </c>
      <c r="N98" s="104"/>
    </row>
    <row r="99" spans="1:16" s="10" customFormat="1" ht="39" hidden="1" customHeight="1">
      <c r="A99" s="169" t="s">
        <v>12</v>
      </c>
      <c r="B99" s="174"/>
      <c r="C99" s="175">
        <v>0</v>
      </c>
      <c r="D99" s="152" t="str">
        <f t="shared" si="13"/>
        <v xml:space="preserve">0 </v>
      </c>
      <c r="E99" s="174">
        <v>0</v>
      </c>
      <c r="F99" s="176">
        <v>0</v>
      </c>
      <c r="G99" s="176"/>
      <c r="H99" s="176"/>
      <c r="I99" s="152" t="str">
        <f t="shared" si="14"/>
        <v xml:space="preserve">0 </v>
      </c>
      <c r="J99" s="172">
        <f>B99+E99</f>
        <v>0</v>
      </c>
      <c r="K99" s="172"/>
      <c r="L99" s="173">
        <f>C99+F99</f>
        <v>0</v>
      </c>
      <c r="M99" s="152" t="str">
        <f t="shared" si="15"/>
        <v xml:space="preserve">0 </v>
      </c>
      <c r="N99" s="104"/>
    </row>
    <row r="100" spans="1:16" s="10" customFormat="1" ht="52.5" hidden="1" customHeight="1">
      <c r="A100" s="169" t="s">
        <v>73</v>
      </c>
      <c r="B100" s="174">
        <v>30162</v>
      </c>
      <c r="C100" s="175">
        <v>17157</v>
      </c>
      <c r="D100" s="152">
        <f t="shared" si="13"/>
        <v>56.882832703401633</v>
      </c>
      <c r="E100" s="174">
        <v>0</v>
      </c>
      <c r="F100" s="176">
        <v>0</v>
      </c>
      <c r="G100" s="176"/>
      <c r="H100" s="176"/>
      <c r="I100" s="152" t="str">
        <f t="shared" si="14"/>
        <v xml:space="preserve">0 </v>
      </c>
      <c r="J100" s="172">
        <v>30162</v>
      </c>
      <c r="K100" s="172"/>
      <c r="L100" s="173">
        <v>17157</v>
      </c>
      <c r="M100" s="152">
        <f t="shared" si="15"/>
        <v>56.882832703401633</v>
      </c>
      <c r="N100" s="104"/>
    </row>
    <row r="101" spans="1:16" s="10" customFormat="1" ht="25.5" hidden="1" customHeight="1">
      <c r="A101" s="167" t="s">
        <v>84</v>
      </c>
      <c r="B101" s="168">
        <f>B102+B103+B104+B105</f>
        <v>0</v>
      </c>
      <c r="C101" s="178">
        <f>C102+C103+C104+C105</f>
        <v>0</v>
      </c>
      <c r="D101" s="152" t="str">
        <f t="shared" si="13"/>
        <v xml:space="preserve">0 </v>
      </c>
      <c r="E101" s="168">
        <f>E102+E103+E104+E105</f>
        <v>0</v>
      </c>
      <c r="F101" s="168">
        <f>F102+F103+F104+F105</f>
        <v>0</v>
      </c>
      <c r="G101" s="168"/>
      <c r="H101" s="168"/>
      <c r="I101" s="152" t="str">
        <f t="shared" si="14"/>
        <v xml:space="preserve">0 </v>
      </c>
      <c r="J101" s="168">
        <f>J102+J103+J104+J105</f>
        <v>0</v>
      </c>
      <c r="K101" s="168"/>
      <c r="L101" s="168">
        <f>L102+L103+L104+L105</f>
        <v>0</v>
      </c>
      <c r="M101" s="152" t="str">
        <f t="shared" si="15"/>
        <v xml:space="preserve">0 </v>
      </c>
      <c r="N101" s="104"/>
    </row>
    <row r="102" spans="1:16" s="10" customFormat="1" ht="28.5" hidden="1" customHeight="1">
      <c r="A102" s="169" t="s">
        <v>7</v>
      </c>
      <c r="B102" s="174"/>
      <c r="C102" s="175">
        <v>0</v>
      </c>
      <c r="D102" s="152" t="str">
        <f t="shared" si="13"/>
        <v xml:space="preserve">0 </v>
      </c>
      <c r="E102" s="174">
        <v>0</v>
      </c>
      <c r="F102" s="172">
        <v>0</v>
      </c>
      <c r="G102" s="172"/>
      <c r="H102" s="172"/>
      <c r="I102" s="152" t="str">
        <f t="shared" si="14"/>
        <v xml:space="preserve">0 </v>
      </c>
      <c r="J102" s="172">
        <f>B102+E102</f>
        <v>0</v>
      </c>
      <c r="K102" s="172"/>
      <c r="L102" s="172">
        <f>C102+F102</f>
        <v>0</v>
      </c>
      <c r="M102" s="152" t="str">
        <f t="shared" si="15"/>
        <v xml:space="preserve">0 </v>
      </c>
      <c r="N102" s="104"/>
    </row>
    <row r="103" spans="1:16" s="10" customFormat="1" ht="36" hidden="1" customHeight="1">
      <c r="A103" s="169" t="s">
        <v>25</v>
      </c>
      <c r="B103" s="174">
        <v>0</v>
      </c>
      <c r="C103" s="175">
        <v>0</v>
      </c>
      <c r="D103" s="152" t="str">
        <f t="shared" si="13"/>
        <v xml:space="preserve">0 </v>
      </c>
      <c r="E103" s="174">
        <v>0</v>
      </c>
      <c r="F103" s="172">
        <v>0</v>
      </c>
      <c r="G103" s="172"/>
      <c r="H103" s="172"/>
      <c r="I103" s="152" t="str">
        <f t="shared" si="14"/>
        <v xml:space="preserve">0 </v>
      </c>
      <c r="J103" s="172">
        <f>B103+E103</f>
        <v>0</v>
      </c>
      <c r="K103" s="172"/>
      <c r="L103" s="172">
        <f>C103+F103</f>
        <v>0</v>
      </c>
      <c r="M103" s="152" t="str">
        <f t="shared" si="15"/>
        <v xml:space="preserve">0 </v>
      </c>
      <c r="N103" s="104"/>
    </row>
    <row r="104" spans="1:16" s="10" customFormat="1" ht="44.25" hidden="1" customHeight="1">
      <c r="A104" s="169" t="s">
        <v>44</v>
      </c>
      <c r="B104" s="174"/>
      <c r="C104" s="175">
        <v>0</v>
      </c>
      <c r="D104" s="152" t="str">
        <f t="shared" si="13"/>
        <v xml:space="preserve">0 </v>
      </c>
      <c r="E104" s="174">
        <v>0</v>
      </c>
      <c r="F104" s="172">
        <v>0</v>
      </c>
      <c r="G104" s="172"/>
      <c r="H104" s="172"/>
      <c r="I104" s="152" t="str">
        <f t="shared" si="14"/>
        <v xml:space="preserve">0 </v>
      </c>
      <c r="J104" s="172">
        <f>B104+E104</f>
        <v>0</v>
      </c>
      <c r="K104" s="172"/>
      <c r="L104" s="172">
        <f>C104+F104</f>
        <v>0</v>
      </c>
      <c r="M104" s="152" t="str">
        <f t="shared" si="15"/>
        <v xml:space="preserve">0 </v>
      </c>
      <c r="N104" s="104"/>
    </row>
    <row r="105" spans="1:16" s="10" customFormat="1" ht="43.5" hidden="1" customHeight="1">
      <c r="A105" s="169" t="s">
        <v>81</v>
      </c>
      <c r="B105" s="174">
        <v>0</v>
      </c>
      <c r="C105" s="175">
        <v>0</v>
      </c>
      <c r="D105" s="152" t="str">
        <f t="shared" si="13"/>
        <v xml:space="preserve">0 </v>
      </c>
      <c r="E105" s="174">
        <v>0</v>
      </c>
      <c r="F105" s="176">
        <v>0</v>
      </c>
      <c r="G105" s="176"/>
      <c r="H105" s="176"/>
      <c r="I105" s="152" t="str">
        <f t="shared" si="14"/>
        <v xml:space="preserve">0 </v>
      </c>
      <c r="J105" s="172">
        <f>B105+E105</f>
        <v>0</v>
      </c>
      <c r="K105" s="172"/>
      <c r="L105" s="172">
        <f>C105+F105</f>
        <v>0</v>
      </c>
      <c r="M105" s="152" t="str">
        <f t="shared" si="15"/>
        <v xml:space="preserve">0 </v>
      </c>
      <c r="N105" s="104"/>
    </row>
    <row r="106" spans="1:16" s="10" customFormat="1" ht="24.75" hidden="1" customHeight="1">
      <c r="A106" s="167" t="s">
        <v>50</v>
      </c>
      <c r="B106" s="168">
        <f>B107+B108+B109+B110+B111</f>
        <v>248098</v>
      </c>
      <c r="C106" s="168">
        <f>C107+C108+C109+C110+C111</f>
        <v>154685</v>
      </c>
      <c r="D106" s="152">
        <f t="shared" si="13"/>
        <v>62.348346218026748</v>
      </c>
      <c r="E106" s="168">
        <f>E107+E108+E109+E110+E111</f>
        <v>0</v>
      </c>
      <c r="F106" s="168">
        <f>F107+F108+F109+F110+F111</f>
        <v>0</v>
      </c>
      <c r="G106" s="168"/>
      <c r="H106" s="168"/>
      <c r="I106" s="152" t="str">
        <f t="shared" si="14"/>
        <v xml:space="preserve">0 </v>
      </c>
      <c r="J106" s="168">
        <f>J107+J108+J109+J110+J111</f>
        <v>248098</v>
      </c>
      <c r="K106" s="168">
        <f>K107+K108+K109+K110+K111</f>
        <v>0</v>
      </c>
      <c r="L106" s="168">
        <f>L107+L108+L109+L110+L111</f>
        <v>154685</v>
      </c>
      <c r="M106" s="152">
        <f t="shared" si="15"/>
        <v>62.348346218026748</v>
      </c>
      <c r="N106" s="104"/>
    </row>
    <row r="107" spans="1:16" s="10" customFormat="1" ht="25.5" hidden="1" customHeight="1">
      <c r="A107" s="169" t="s">
        <v>13</v>
      </c>
      <c r="B107" s="174">
        <v>12096</v>
      </c>
      <c r="C107" s="175">
        <v>8200</v>
      </c>
      <c r="D107" s="152">
        <f t="shared" si="13"/>
        <v>67.791005291005291</v>
      </c>
      <c r="E107" s="174">
        <v>0</v>
      </c>
      <c r="F107" s="176">
        <v>0</v>
      </c>
      <c r="G107" s="176"/>
      <c r="H107" s="176"/>
      <c r="I107" s="152" t="str">
        <f t="shared" si="14"/>
        <v xml:space="preserve">0 </v>
      </c>
      <c r="J107" s="172">
        <f>B107</f>
        <v>12096</v>
      </c>
      <c r="K107" s="172"/>
      <c r="L107" s="173">
        <v>8200</v>
      </c>
      <c r="M107" s="152">
        <f t="shared" si="15"/>
        <v>67.791005291005291</v>
      </c>
      <c r="N107" s="104"/>
    </row>
    <row r="108" spans="1:16" s="10" customFormat="1" ht="45" hidden="1" customHeight="1">
      <c r="A108" s="169" t="s">
        <v>33</v>
      </c>
      <c r="B108" s="174">
        <v>62693</v>
      </c>
      <c r="C108" s="175">
        <v>41682</v>
      </c>
      <c r="D108" s="152">
        <f t="shared" si="13"/>
        <v>66.485891566841588</v>
      </c>
      <c r="E108" s="174">
        <v>0</v>
      </c>
      <c r="F108" s="176">
        <v>0</v>
      </c>
      <c r="G108" s="176"/>
      <c r="H108" s="176"/>
      <c r="I108" s="152" t="str">
        <f t="shared" si="14"/>
        <v xml:space="preserve">0 </v>
      </c>
      <c r="J108" s="172">
        <f>B108</f>
        <v>62693</v>
      </c>
      <c r="K108" s="172"/>
      <c r="L108" s="173">
        <v>41682</v>
      </c>
      <c r="M108" s="152">
        <f t="shared" si="15"/>
        <v>66.485891566841588</v>
      </c>
      <c r="N108" s="104"/>
    </row>
    <row r="109" spans="1:16" s="10" customFormat="1" ht="42.75" hidden="1" customHeight="1">
      <c r="A109" s="169" t="s">
        <v>31</v>
      </c>
      <c r="B109" s="174">
        <v>116628</v>
      </c>
      <c r="C109" s="175">
        <v>66976</v>
      </c>
      <c r="D109" s="152">
        <f t="shared" si="13"/>
        <v>57.427032959495151</v>
      </c>
      <c r="E109" s="174">
        <v>0</v>
      </c>
      <c r="F109" s="176">
        <v>0</v>
      </c>
      <c r="G109" s="176"/>
      <c r="H109" s="176"/>
      <c r="I109" s="152" t="str">
        <f t="shared" si="14"/>
        <v xml:space="preserve">0 </v>
      </c>
      <c r="J109" s="172">
        <f>B109+E109</f>
        <v>116628</v>
      </c>
      <c r="K109" s="172"/>
      <c r="L109" s="173">
        <v>66976</v>
      </c>
      <c r="M109" s="152">
        <f t="shared" si="15"/>
        <v>57.427032959495151</v>
      </c>
      <c r="N109" s="104"/>
    </row>
    <row r="110" spans="1:16" s="10" customFormat="1" ht="21" hidden="1" customHeight="1">
      <c r="A110" s="169" t="s">
        <v>58</v>
      </c>
      <c r="B110" s="174">
        <v>43413</v>
      </c>
      <c r="C110" s="175">
        <v>29509</v>
      </c>
      <c r="D110" s="152">
        <f t="shared" si="13"/>
        <v>67.972727063322054</v>
      </c>
      <c r="E110" s="174">
        <v>0</v>
      </c>
      <c r="F110" s="176">
        <v>0</v>
      </c>
      <c r="G110" s="176"/>
      <c r="H110" s="176"/>
      <c r="I110" s="152" t="str">
        <f t="shared" si="14"/>
        <v xml:space="preserve">0 </v>
      </c>
      <c r="J110" s="172">
        <f>B110+E110</f>
        <v>43413</v>
      </c>
      <c r="K110" s="172"/>
      <c r="L110" s="173">
        <v>29509</v>
      </c>
      <c r="M110" s="152">
        <f t="shared" si="15"/>
        <v>67.972727063322054</v>
      </c>
      <c r="N110" s="104"/>
    </row>
    <row r="111" spans="1:16" s="10" customFormat="1" ht="44.25" hidden="1" customHeight="1">
      <c r="A111" s="169" t="s">
        <v>32</v>
      </c>
      <c r="B111" s="174">
        <v>13268</v>
      </c>
      <c r="C111" s="179">
        <v>8318</v>
      </c>
      <c r="D111" s="152">
        <f t="shared" si="13"/>
        <v>62.692191739523665</v>
      </c>
      <c r="E111" s="174">
        <v>0</v>
      </c>
      <c r="F111" s="176">
        <v>0</v>
      </c>
      <c r="G111" s="176"/>
      <c r="H111" s="176"/>
      <c r="I111" s="152" t="str">
        <f t="shared" si="14"/>
        <v xml:space="preserve">0 </v>
      </c>
      <c r="J111" s="172">
        <f>B111+E111</f>
        <v>13268</v>
      </c>
      <c r="K111" s="172"/>
      <c r="L111" s="173">
        <v>8318</v>
      </c>
      <c r="M111" s="152">
        <f t="shared" si="15"/>
        <v>62.692191739523665</v>
      </c>
      <c r="N111" s="104"/>
    </row>
    <row r="112" spans="1:16" s="10" customFormat="1" ht="44.25" hidden="1" customHeight="1">
      <c r="A112" s="180" t="s">
        <v>59</v>
      </c>
      <c r="B112" s="177">
        <f>B113+B114+B115</f>
        <v>38736</v>
      </c>
      <c r="C112" s="177">
        <f>C113+C114+C115</f>
        <v>24427</v>
      </c>
      <c r="D112" s="152">
        <f t="shared" si="13"/>
        <v>63.060202395704259</v>
      </c>
      <c r="E112" s="177">
        <f>E113+E114+E115</f>
        <v>0</v>
      </c>
      <c r="F112" s="177">
        <f>F113+F114+F115</f>
        <v>0</v>
      </c>
      <c r="G112" s="177"/>
      <c r="H112" s="177"/>
      <c r="I112" s="152" t="str">
        <f t="shared" si="14"/>
        <v xml:space="preserve">0 </v>
      </c>
      <c r="J112" s="177">
        <f>J113+J114+J115</f>
        <v>38736</v>
      </c>
      <c r="K112" s="177">
        <f>K113+K114+K115</f>
        <v>0</v>
      </c>
      <c r="L112" s="177">
        <f>L113+L114+L115</f>
        <v>24427</v>
      </c>
      <c r="M112" s="152">
        <f t="shared" si="15"/>
        <v>63.060202395704259</v>
      </c>
      <c r="N112" s="104"/>
      <c r="P112" s="89"/>
    </row>
    <row r="113" spans="1:14" s="10" customFormat="1" ht="22.5" hidden="1" customHeight="1">
      <c r="A113" s="169" t="s">
        <v>60</v>
      </c>
      <c r="B113" s="174">
        <v>24070</v>
      </c>
      <c r="C113" s="179">
        <v>14469</v>
      </c>
      <c r="D113" s="152">
        <f t="shared" si="13"/>
        <v>60.112172829248024</v>
      </c>
      <c r="E113" s="174">
        <v>0</v>
      </c>
      <c r="F113" s="172">
        <v>0</v>
      </c>
      <c r="G113" s="172"/>
      <c r="H113" s="172"/>
      <c r="I113" s="152" t="str">
        <f t="shared" si="14"/>
        <v xml:space="preserve">0 </v>
      </c>
      <c r="J113" s="172">
        <f>B113+E113</f>
        <v>24070</v>
      </c>
      <c r="K113" s="172"/>
      <c r="L113" s="173">
        <v>14469</v>
      </c>
      <c r="M113" s="152">
        <f t="shared" si="15"/>
        <v>60.112172829248024</v>
      </c>
      <c r="N113" s="104"/>
    </row>
    <row r="114" spans="1:14" s="10" customFormat="1" ht="22.5" hidden="1" customHeight="1">
      <c r="A114" s="169" t="s">
        <v>61</v>
      </c>
      <c r="B114" s="174">
        <v>14297</v>
      </c>
      <c r="C114" s="179">
        <v>9709</v>
      </c>
      <c r="D114" s="152">
        <f t="shared" si="13"/>
        <v>67.909351612226345</v>
      </c>
      <c r="E114" s="174">
        <v>0</v>
      </c>
      <c r="F114" s="172">
        <v>0</v>
      </c>
      <c r="G114" s="172"/>
      <c r="H114" s="172"/>
      <c r="I114" s="152" t="str">
        <f t="shared" si="14"/>
        <v xml:space="preserve">0 </v>
      </c>
      <c r="J114" s="172">
        <f>B114+E114</f>
        <v>14297</v>
      </c>
      <c r="K114" s="172"/>
      <c r="L114" s="173">
        <v>9709</v>
      </c>
      <c r="M114" s="152">
        <f t="shared" si="15"/>
        <v>67.909351612226345</v>
      </c>
      <c r="N114" s="104"/>
    </row>
    <row r="115" spans="1:14" s="10" customFormat="1" ht="45.75" hidden="1" customHeight="1">
      <c r="A115" s="169" t="s">
        <v>77</v>
      </c>
      <c r="B115" s="174">
        <v>369</v>
      </c>
      <c r="C115" s="179">
        <v>249</v>
      </c>
      <c r="D115" s="152">
        <f t="shared" si="13"/>
        <v>67.479674796747972</v>
      </c>
      <c r="E115" s="174">
        <v>0</v>
      </c>
      <c r="F115" s="172">
        <v>0</v>
      </c>
      <c r="G115" s="172"/>
      <c r="H115" s="172"/>
      <c r="I115" s="152" t="str">
        <f t="shared" si="14"/>
        <v xml:space="preserve">0 </v>
      </c>
      <c r="J115" s="172">
        <v>369</v>
      </c>
      <c r="K115" s="172"/>
      <c r="L115" s="173">
        <f t="shared" ref="L115:L121" si="16">C115+F115</f>
        <v>249</v>
      </c>
      <c r="M115" s="152">
        <f t="shared" si="15"/>
        <v>67.479674796747972</v>
      </c>
      <c r="N115" s="104"/>
    </row>
    <row r="116" spans="1:14" s="10" customFormat="1" ht="39" hidden="1" customHeight="1">
      <c r="A116" s="180" t="s">
        <v>65</v>
      </c>
      <c r="B116" s="177">
        <f>B117+B118</f>
        <v>0</v>
      </c>
      <c r="C116" s="181"/>
      <c r="D116" s="152" t="str">
        <f t="shared" si="13"/>
        <v xml:space="preserve">0 </v>
      </c>
      <c r="E116" s="177">
        <f>E117+E118</f>
        <v>0</v>
      </c>
      <c r="F116" s="182">
        <f>F117+F118</f>
        <v>0</v>
      </c>
      <c r="G116" s="182"/>
      <c r="H116" s="182"/>
      <c r="I116" s="152" t="str">
        <f t="shared" si="14"/>
        <v xml:space="preserve">0 </v>
      </c>
      <c r="J116" s="172">
        <f t="shared" ref="J116:J121" si="17">B116+E116</f>
        <v>0</v>
      </c>
      <c r="K116" s="182"/>
      <c r="L116" s="173">
        <f t="shared" si="16"/>
        <v>0</v>
      </c>
      <c r="M116" s="152" t="str">
        <f t="shared" si="15"/>
        <v xml:space="preserve">0 </v>
      </c>
      <c r="N116" s="104"/>
    </row>
    <row r="117" spans="1:14" s="10" customFormat="1" ht="39" hidden="1" customHeight="1">
      <c r="A117" s="169" t="s">
        <v>66</v>
      </c>
      <c r="B117" s="174"/>
      <c r="C117" s="179"/>
      <c r="D117" s="152" t="str">
        <f t="shared" si="13"/>
        <v xml:space="preserve">0 </v>
      </c>
      <c r="E117" s="174">
        <v>0</v>
      </c>
      <c r="F117" s="172">
        <v>0</v>
      </c>
      <c r="G117" s="172"/>
      <c r="H117" s="172"/>
      <c r="I117" s="152" t="str">
        <f t="shared" si="14"/>
        <v xml:space="preserve">0 </v>
      </c>
      <c r="J117" s="172">
        <f t="shared" si="17"/>
        <v>0</v>
      </c>
      <c r="K117" s="172"/>
      <c r="L117" s="173">
        <f t="shared" si="16"/>
        <v>0</v>
      </c>
      <c r="M117" s="152" t="str">
        <f t="shared" si="15"/>
        <v xml:space="preserve">0 </v>
      </c>
      <c r="N117" s="104"/>
    </row>
    <row r="118" spans="1:14" s="10" customFormat="1" ht="39" hidden="1" customHeight="1">
      <c r="A118" s="169" t="s">
        <v>67</v>
      </c>
      <c r="B118" s="174">
        <v>0</v>
      </c>
      <c r="C118" s="179"/>
      <c r="D118" s="152" t="str">
        <f t="shared" si="13"/>
        <v xml:space="preserve">0 </v>
      </c>
      <c r="E118" s="174">
        <v>0</v>
      </c>
      <c r="F118" s="172">
        <v>0</v>
      </c>
      <c r="G118" s="172"/>
      <c r="H118" s="172"/>
      <c r="I118" s="152" t="str">
        <f t="shared" si="14"/>
        <v xml:space="preserve">0 </v>
      </c>
      <c r="J118" s="172">
        <f t="shared" si="17"/>
        <v>0</v>
      </c>
      <c r="K118" s="172"/>
      <c r="L118" s="173">
        <f t="shared" si="16"/>
        <v>0</v>
      </c>
      <c r="M118" s="152" t="str">
        <f t="shared" si="15"/>
        <v xml:space="preserve">0 </v>
      </c>
      <c r="N118" s="104"/>
    </row>
    <row r="119" spans="1:14" s="10" customFormat="1" ht="39" hidden="1" customHeight="1">
      <c r="A119" s="169" t="s">
        <v>68</v>
      </c>
      <c r="B119" s="174">
        <v>0</v>
      </c>
      <c r="C119" s="179"/>
      <c r="D119" s="152" t="str">
        <f t="shared" si="13"/>
        <v xml:space="preserve">0 </v>
      </c>
      <c r="E119" s="174">
        <v>0</v>
      </c>
      <c r="F119" s="172">
        <v>0</v>
      </c>
      <c r="G119" s="172"/>
      <c r="H119" s="172"/>
      <c r="I119" s="152" t="str">
        <f t="shared" si="14"/>
        <v xml:space="preserve">0 </v>
      </c>
      <c r="J119" s="172">
        <f t="shared" si="17"/>
        <v>0</v>
      </c>
      <c r="K119" s="172"/>
      <c r="L119" s="173">
        <f t="shared" si="16"/>
        <v>0</v>
      </c>
      <c r="M119" s="152" t="str">
        <f t="shared" si="15"/>
        <v xml:space="preserve">0 </v>
      </c>
      <c r="N119" s="104"/>
    </row>
    <row r="120" spans="1:14" s="10" customFormat="1" ht="39" hidden="1" customHeight="1">
      <c r="A120" s="169" t="s">
        <v>77</v>
      </c>
      <c r="B120" s="174"/>
      <c r="C120" s="179">
        <v>0</v>
      </c>
      <c r="D120" s="152" t="str">
        <f t="shared" si="13"/>
        <v xml:space="preserve">0 </v>
      </c>
      <c r="E120" s="174">
        <v>0</v>
      </c>
      <c r="F120" s="172">
        <v>0</v>
      </c>
      <c r="G120" s="172"/>
      <c r="H120" s="172"/>
      <c r="I120" s="152" t="str">
        <f t="shared" si="14"/>
        <v xml:space="preserve">0 </v>
      </c>
      <c r="J120" s="172">
        <f t="shared" si="17"/>
        <v>0</v>
      </c>
      <c r="K120" s="172"/>
      <c r="L120" s="173">
        <f t="shared" si="16"/>
        <v>0</v>
      </c>
      <c r="M120" s="152" t="str">
        <f t="shared" si="15"/>
        <v xml:space="preserve">0 </v>
      </c>
      <c r="N120" s="104"/>
    </row>
    <row r="121" spans="1:14" s="10" customFormat="1" ht="30.75" hidden="1" customHeight="1">
      <c r="A121" s="169" t="s">
        <v>119</v>
      </c>
      <c r="B121" s="174"/>
      <c r="C121" s="179"/>
      <c r="D121" s="152" t="str">
        <f t="shared" si="13"/>
        <v xml:space="preserve">0 </v>
      </c>
      <c r="E121" s="174">
        <v>0</v>
      </c>
      <c r="F121" s="172">
        <v>0</v>
      </c>
      <c r="G121" s="172"/>
      <c r="H121" s="172"/>
      <c r="I121" s="152" t="str">
        <f t="shared" si="14"/>
        <v xml:space="preserve">0 </v>
      </c>
      <c r="J121" s="172">
        <f t="shared" si="17"/>
        <v>0</v>
      </c>
      <c r="K121" s="172"/>
      <c r="L121" s="173">
        <f t="shared" si="16"/>
        <v>0</v>
      </c>
      <c r="M121" s="152"/>
      <c r="N121" s="104"/>
    </row>
    <row r="122" spans="1:14" s="10" customFormat="1" ht="42" hidden="1" customHeight="1">
      <c r="A122" s="180" t="s">
        <v>65</v>
      </c>
      <c r="B122" s="168">
        <f>B123+B125</f>
        <v>1413</v>
      </c>
      <c r="C122" s="168">
        <f>C123+C125</f>
        <v>884</v>
      </c>
      <c r="D122" s="152">
        <f t="shared" si="13"/>
        <v>62.561924982307147</v>
      </c>
      <c r="E122" s="168">
        <f>E124+E123</f>
        <v>0</v>
      </c>
      <c r="F122" s="168">
        <f>F124+F123+F125</f>
        <v>0</v>
      </c>
      <c r="G122" s="168"/>
      <c r="H122" s="168"/>
      <c r="I122" s="152" t="str">
        <f t="shared" si="14"/>
        <v xml:space="preserve">0 </v>
      </c>
      <c r="J122" s="168">
        <f>J123+J125</f>
        <v>1413</v>
      </c>
      <c r="K122" s="168">
        <f>K124+K123+K125</f>
        <v>0</v>
      </c>
      <c r="L122" s="168">
        <f>L124+L123+L125</f>
        <v>884</v>
      </c>
      <c r="M122" s="152">
        <f t="shared" si="15"/>
        <v>62.561924982307147</v>
      </c>
      <c r="N122" s="104"/>
    </row>
    <row r="123" spans="1:14" s="10" customFormat="1" ht="24.75" hidden="1" customHeight="1">
      <c r="A123" s="169" t="s">
        <v>66</v>
      </c>
      <c r="B123" s="170">
        <v>304</v>
      </c>
      <c r="C123" s="171">
        <v>300</v>
      </c>
      <c r="D123" s="152">
        <f t="shared" si="13"/>
        <v>98.68421052631578</v>
      </c>
      <c r="E123" s="170">
        <v>0</v>
      </c>
      <c r="F123" s="170">
        <v>0</v>
      </c>
      <c r="G123" s="170"/>
      <c r="H123" s="170"/>
      <c r="I123" s="152" t="str">
        <f t="shared" si="14"/>
        <v xml:space="preserve">0 </v>
      </c>
      <c r="J123" s="172">
        <f>B123+E123</f>
        <v>304</v>
      </c>
      <c r="K123" s="172"/>
      <c r="L123" s="173">
        <f>C123+F123</f>
        <v>300</v>
      </c>
      <c r="M123" s="152">
        <f t="shared" si="15"/>
        <v>98.68421052631578</v>
      </c>
      <c r="N123" s="104"/>
    </row>
    <row r="124" spans="1:14" s="10" customFormat="1" ht="39" hidden="1" customHeight="1">
      <c r="A124" s="169" t="s">
        <v>67</v>
      </c>
      <c r="B124" s="174"/>
      <c r="C124" s="179">
        <v>0</v>
      </c>
      <c r="D124" s="152" t="str">
        <f t="shared" si="13"/>
        <v xml:space="preserve">0 </v>
      </c>
      <c r="E124" s="174">
        <v>0</v>
      </c>
      <c r="F124" s="172">
        <v>0</v>
      </c>
      <c r="G124" s="172"/>
      <c r="H124" s="172"/>
      <c r="I124" s="152" t="str">
        <f t="shared" si="14"/>
        <v xml:space="preserve">0 </v>
      </c>
      <c r="J124" s="172">
        <f>B124+E124</f>
        <v>0</v>
      </c>
      <c r="K124" s="172"/>
      <c r="L124" s="173">
        <f>C124+F124</f>
        <v>0</v>
      </c>
      <c r="M124" s="152" t="str">
        <f t="shared" si="15"/>
        <v xml:space="preserve">0 </v>
      </c>
      <c r="N124" s="104"/>
    </row>
    <row r="125" spans="1:14" s="10" customFormat="1" ht="48.75" hidden="1" customHeight="1">
      <c r="A125" s="169" t="s">
        <v>67</v>
      </c>
      <c r="B125" s="174">
        <v>1109</v>
      </c>
      <c r="C125" s="179">
        <v>584</v>
      </c>
      <c r="D125" s="152">
        <f t="shared" si="13"/>
        <v>52.660054102795307</v>
      </c>
      <c r="E125" s="174">
        <v>0</v>
      </c>
      <c r="F125" s="172">
        <v>0</v>
      </c>
      <c r="G125" s="172"/>
      <c r="H125" s="172"/>
      <c r="I125" s="152" t="str">
        <f t="shared" si="14"/>
        <v xml:space="preserve">0 </v>
      </c>
      <c r="J125" s="172">
        <f>B125+E125</f>
        <v>1109</v>
      </c>
      <c r="K125" s="172"/>
      <c r="L125" s="173">
        <f>C125+F125</f>
        <v>584</v>
      </c>
      <c r="M125" s="152">
        <f t="shared" si="15"/>
        <v>52.660054102795307</v>
      </c>
      <c r="N125" s="104"/>
    </row>
    <row r="126" spans="1:14" s="87" customFormat="1" ht="39" hidden="1" customHeight="1">
      <c r="A126" s="180" t="s">
        <v>98</v>
      </c>
      <c r="B126" s="177">
        <f>B127</f>
        <v>0</v>
      </c>
      <c r="C126" s="177">
        <f>C127</f>
        <v>0</v>
      </c>
      <c r="D126" s="152" t="str">
        <f t="shared" si="13"/>
        <v xml:space="preserve">0 </v>
      </c>
      <c r="E126" s="177">
        <f t="shared" ref="E126:L126" si="18">E127</f>
        <v>0</v>
      </c>
      <c r="F126" s="177">
        <f t="shared" si="18"/>
        <v>0</v>
      </c>
      <c r="G126" s="177"/>
      <c r="H126" s="177"/>
      <c r="I126" s="177" t="str">
        <f t="shared" si="18"/>
        <v xml:space="preserve">0 </v>
      </c>
      <c r="J126" s="177">
        <f t="shared" si="18"/>
        <v>0</v>
      </c>
      <c r="K126" s="177">
        <f t="shared" si="18"/>
        <v>0</v>
      </c>
      <c r="L126" s="183">
        <f t="shared" si="18"/>
        <v>0</v>
      </c>
      <c r="M126" s="152" t="str">
        <f t="shared" si="15"/>
        <v xml:space="preserve">0 </v>
      </c>
      <c r="N126" s="104"/>
    </row>
    <row r="127" spans="1:14" s="10" customFormat="1" ht="39" hidden="1" customHeight="1">
      <c r="A127" s="169" t="s">
        <v>98</v>
      </c>
      <c r="B127" s="174">
        <v>0</v>
      </c>
      <c r="C127" s="184">
        <v>0</v>
      </c>
      <c r="D127" s="152" t="str">
        <f t="shared" si="13"/>
        <v xml:space="preserve">0 </v>
      </c>
      <c r="E127" s="174">
        <v>0</v>
      </c>
      <c r="F127" s="172">
        <v>0</v>
      </c>
      <c r="G127" s="172"/>
      <c r="H127" s="172"/>
      <c r="I127" s="174" t="str">
        <f>I128</f>
        <v xml:space="preserve">0 </v>
      </c>
      <c r="J127" s="172">
        <f>B127+E127</f>
        <v>0</v>
      </c>
      <c r="K127" s="172">
        <f>C127+F127</f>
        <v>0</v>
      </c>
      <c r="L127" s="176">
        <f>D127+I127</f>
        <v>0</v>
      </c>
      <c r="M127" s="152" t="str">
        <f t="shared" si="15"/>
        <v xml:space="preserve">0 </v>
      </c>
      <c r="N127" s="104"/>
    </row>
    <row r="128" spans="1:14" s="10" customFormat="1" ht="48" hidden="1" customHeight="1">
      <c r="A128" s="167" t="s">
        <v>51</v>
      </c>
      <c r="B128" s="168">
        <f>B129+B130+B131</f>
        <v>37378</v>
      </c>
      <c r="C128" s="168">
        <f>C129+C130+C131</f>
        <v>26826</v>
      </c>
      <c r="D128" s="152">
        <f t="shared" si="13"/>
        <v>71.769490074375298</v>
      </c>
      <c r="E128" s="168">
        <f>E129+E130+E131</f>
        <v>0</v>
      </c>
      <c r="F128" s="168">
        <f>F129+F130+F131</f>
        <v>0</v>
      </c>
      <c r="G128" s="168"/>
      <c r="H128" s="168"/>
      <c r="I128" s="152" t="str">
        <f>IF(E128=0,  "0 ", F128/E128*100)</f>
        <v xml:space="preserve">0 </v>
      </c>
      <c r="J128" s="168">
        <f>J129+J130+J131</f>
        <v>0</v>
      </c>
      <c r="K128" s="168">
        <f>K129+K130+K131</f>
        <v>22519</v>
      </c>
      <c r="L128" s="178">
        <f>L129+L130+L131</f>
        <v>0</v>
      </c>
      <c r="M128" s="152" t="str">
        <f t="shared" si="15"/>
        <v xml:space="preserve">0 </v>
      </c>
      <c r="N128" s="104"/>
    </row>
    <row r="129" spans="1:16" s="10" customFormat="1" ht="66.75" hidden="1" customHeight="1">
      <c r="A129" s="169" t="s">
        <v>62</v>
      </c>
      <c r="B129" s="174">
        <v>34110</v>
      </c>
      <c r="C129" s="184">
        <v>23558</v>
      </c>
      <c r="D129" s="152">
        <f t="shared" si="13"/>
        <v>69.064790384051605</v>
      </c>
      <c r="E129" s="174">
        <v>0</v>
      </c>
      <c r="F129" s="172">
        <v>0</v>
      </c>
      <c r="G129" s="172"/>
      <c r="H129" s="172"/>
      <c r="I129" s="152" t="str">
        <f>IF(E129=0,  "0 ", F129/E129*100)</f>
        <v xml:space="preserve">0 </v>
      </c>
      <c r="J129" s="172">
        <v>0</v>
      </c>
      <c r="K129" s="172">
        <v>19251</v>
      </c>
      <c r="L129" s="173">
        <v>0</v>
      </c>
      <c r="M129" s="152" t="str">
        <f t="shared" si="15"/>
        <v xml:space="preserve">0 </v>
      </c>
      <c r="N129" s="104"/>
    </row>
    <row r="130" spans="1:16" s="10" customFormat="1" ht="28.5" hidden="1" customHeight="1">
      <c r="A130" s="169" t="s">
        <v>64</v>
      </c>
      <c r="B130" s="174">
        <v>3268</v>
      </c>
      <c r="C130" s="184">
        <v>3268</v>
      </c>
      <c r="D130" s="152">
        <f t="shared" si="13"/>
        <v>100</v>
      </c>
      <c r="E130" s="174">
        <v>0</v>
      </c>
      <c r="F130" s="172">
        <v>0</v>
      </c>
      <c r="G130" s="172"/>
      <c r="H130" s="172"/>
      <c r="I130" s="152" t="str">
        <f>IF(E130=0,  "0 ", F130/E130*100)</f>
        <v xml:space="preserve">0 </v>
      </c>
      <c r="J130" s="172">
        <v>0</v>
      </c>
      <c r="K130" s="172">
        <v>3268</v>
      </c>
      <c r="L130" s="172">
        <f>C130+F130-K130</f>
        <v>0</v>
      </c>
      <c r="M130" s="152" t="str">
        <f t="shared" si="15"/>
        <v xml:space="preserve">0 </v>
      </c>
      <c r="N130" s="104"/>
    </row>
    <row r="131" spans="1:16" s="10" customFormat="1" ht="27.75" hidden="1" customHeight="1">
      <c r="A131" s="169" t="s">
        <v>63</v>
      </c>
      <c r="B131" s="174">
        <v>0</v>
      </c>
      <c r="C131" s="184">
        <v>0</v>
      </c>
      <c r="D131" s="152" t="str">
        <f t="shared" si="13"/>
        <v xml:space="preserve">0 </v>
      </c>
      <c r="E131" s="184">
        <v>0</v>
      </c>
      <c r="F131" s="172">
        <v>0</v>
      </c>
      <c r="G131" s="172"/>
      <c r="H131" s="172"/>
      <c r="I131" s="152" t="str">
        <f>IF(E131=0,  "0 ", F131/E131*100)</f>
        <v xml:space="preserve">0 </v>
      </c>
      <c r="J131" s="172">
        <f>B131+E131</f>
        <v>0</v>
      </c>
      <c r="K131" s="172"/>
      <c r="L131" s="172">
        <f>C131+F131</f>
        <v>0</v>
      </c>
      <c r="M131" s="152" t="str">
        <f t="shared" si="15"/>
        <v xml:space="preserve">0 </v>
      </c>
      <c r="N131" s="104"/>
    </row>
    <row r="132" spans="1:16" s="10" customFormat="1" ht="36" hidden="1" customHeight="1">
      <c r="A132" s="180" t="s">
        <v>4</v>
      </c>
      <c r="B132" s="182">
        <f>B55+B63+B66+B71+B79+B85+B88+B97+B101+B106+B112+B122+B128+B126</f>
        <v>1696464</v>
      </c>
      <c r="C132" s="182">
        <f>C55+C63+C66+C71+C79+C85+C88+C97+C101+C106+C112+C122+C128+C126</f>
        <v>1064059</v>
      </c>
      <c r="D132" s="152">
        <f t="shared" si="13"/>
        <v>62.722167991775834</v>
      </c>
      <c r="E132" s="182">
        <f>E55+E63+E66+E71+E79+E85+E88+E97+E101+E106+E112+E122+E128+E126</f>
        <v>174107</v>
      </c>
      <c r="F132" s="182">
        <f>F55+F63+F66+F71+F79+F85+F88+F97+F101+F106+F112+F122+F128+F126</f>
        <v>113328</v>
      </c>
      <c r="G132" s="182"/>
      <c r="H132" s="182"/>
      <c r="I132" s="152">
        <f>IF(E132=0,  "0 ", F132/E132*100)</f>
        <v>65.091007254159791</v>
      </c>
      <c r="J132" s="182">
        <f>J55+J63+J66+J71+J79+J85+J88+J97+J101+J106+J112+J122+J128+J126</f>
        <v>1757187</v>
      </c>
      <c r="K132" s="182">
        <f>K55+K63+K66+K71+K79+K85+K88+K97+K101+K106+K112+K122+K128+K126+K69</f>
        <v>72315</v>
      </c>
      <c r="L132" s="182">
        <f>L55+L63+L66+L71+L79+L85+L88+L97+L101+L106+L112+L122+L128+L126</f>
        <v>1089959</v>
      </c>
      <c r="M132" s="152">
        <f t="shared" si="15"/>
        <v>62.028628711685208</v>
      </c>
      <c r="N132" s="104"/>
      <c r="P132" s="104"/>
    </row>
    <row r="133" spans="1:16" s="34" customFormat="1" ht="29.25" hidden="1" customHeight="1">
      <c r="A133" s="191" t="s">
        <v>124</v>
      </c>
      <c r="B133" s="166">
        <f>B51-B132</f>
        <v>-17916.40000000014</v>
      </c>
      <c r="C133" s="166">
        <f>C51-C132</f>
        <v>152497.10000000009</v>
      </c>
      <c r="D133" s="166"/>
      <c r="E133" s="166">
        <f>E51-E132</f>
        <v>-6604</v>
      </c>
      <c r="F133" s="166">
        <f>F51-F132</f>
        <v>6865</v>
      </c>
      <c r="G133" s="166"/>
      <c r="H133" s="166"/>
      <c r="I133" s="166"/>
      <c r="J133" s="166">
        <f>J51-J132</f>
        <v>-24520.40000000014</v>
      </c>
      <c r="K133" s="166">
        <f>K51-K132</f>
        <v>1176260.1000000001</v>
      </c>
      <c r="L133" s="166">
        <f>L51-L132</f>
        <v>154928.10000000009</v>
      </c>
      <c r="M133" s="166"/>
    </row>
    <row r="134" spans="1:16" s="34" customFormat="1" ht="12" customHeight="1">
      <c r="A134" s="136"/>
      <c r="B134" s="136"/>
      <c r="C134" s="136"/>
      <c r="D134" s="136"/>
      <c r="E134" s="136"/>
      <c r="F134" s="137"/>
      <c r="G134" s="137"/>
      <c r="H134" s="137"/>
      <c r="I134" s="137"/>
      <c r="J134" s="137"/>
      <c r="K134" s="137"/>
      <c r="L134" s="138"/>
      <c r="M134" s="138"/>
    </row>
    <row r="135" spans="1:16" s="10" customFormat="1" ht="69.75" customHeight="1">
      <c r="A135" s="185" t="s">
        <v>109</v>
      </c>
      <c r="B135" s="186"/>
      <c r="C135" s="186"/>
      <c r="D135" s="187"/>
      <c r="E135" s="188"/>
      <c r="F135" s="189"/>
      <c r="G135" s="189"/>
      <c r="H135" s="189"/>
      <c r="I135" s="190"/>
      <c r="J135" s="189" t="s">
        <v>108</v>
      </c>
      <c r="K135" s="139"/>
      <c r="L135" s="140"/>
      <c r="M135" s="141" t="s">
        <v>94</v>
      </c>
      <c r="N135" s="104"/>
      <c r="O135" s="134"/>
    </row>
    <row r="136" spans="1:16" s="10" customFormat="1" ht="15.75" customHeight="1">
      <c r="A136" s="90"/>
      <c r="B136" s="88"/>
      <c r="C136" s="91"/>
      <c r="D136" s="50"/>
      <c r="F136" s="27"/>
      <c r="G136" s="27"/>
      <c r="H136" s="27"/>
      <c r="I136" s="28"/>
      <c r="L136" s="31"/>
      <c r="M136" s="34"/>
    </row>
    <row r="137" spans="1:16" s="10" customFormat="1">
      <c r="C137" s="92"/>
      <c r="D137" s="93"/>
      <c r="I137" s="34"/>
      <c r="L137" s="35"/>
      <c r="M137" s="34"/>
    </row>
    <row r="138" spans="1:16">
      <c r="E138" s="96"/>
    </row>
    <row r="139" spans="1:16">
      <c r="J139" s="42"/>
      <c r="K139" s="42"/>
      <c r="L139" s="42"/>
    </row>
    <row r="140" spans="1:16">
      <c r="I140" s="27"/>
      <c r="J140" s="28"/>
      <c r="K140" s="28"/>
      <c r="L140" s="10"/>
    </row>
  </sheetData>
  <mergeCells count="14">
    <mergeCell ref="A53:A54"/>
    <mergeCell ref="B53:D53"/>
    <mergeCell ref="E53:I53"/>
    <mergeCell ref="J53:M53"/>
    <mergeCell ref="A1:L1"/>
    <mergeCell ref="A2:L2"/>
    <mergeCell ref="A3:L3"/>
    <mergeCell ref="L5:M5"/>
    <mergeCell ref="A6:M6"/>
    <mergeCell ref="A7:A8"/>
    <mergeCell ref="B7:D7"/>
    <mergeCell ref="E7:I7"/>
    <mergeCell ref="J7:M7"/>
    <mergeCell ref="A52:M52"/>
  </mergeCells>
  <printOptions horizontalCentered="1"/>
  <pageMargins left="0" right="0" top="0.15748031496062992" bottom="0" header="0.15748031496062992" footer="0.15748031496062992"/>
  <pageSetup paperSize="9" scale="82" fitToHeight="3" orientation="portrait" r:id="rId1"/>
  <headerFooter alignWithMargins="0"/>
  <rowBreaks count="1" manualBreakCount="1">
    <brk id="51" max="9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1"/>
  <sheetViews>
    <sheetView topLeftCell="A48" zoomScale="65" zoomScaleNormal="65" zoomScaleSheetLayoutView="85" workbookViewId="0">
      <selection activeCell="B21" sqref="B21"/>
    </sheetView>
  </sheetViews>
  <sheetFormatPr defaultRowHeight="17.25"/>
  <cols>
    <col min="1" max="1" width="46.7109375" style="40" customWidth="1"/>
    <col min="2" max="2" width="16.85546875" style="40" customWidth="1"/>
    <col min="3" max="3" width="17.42578125" style="94" customWidth="1"/>
    <col min="4" max="4" width="13.28515625" style="95" customWidth="1"/>
    <col min="5" max="5" width="15.140625" style="40" customWidth="1"/>
    <col min="6" max="6" width="16.7109375" style="40" customWidth="1"/>
    <col min="7" max="7" width="13.42578125" style="41" customWidth="1"/>
    <col min="8" max="8" width="17.85546875" style="40" customWidth="1"/>
    <col min="9" max="9" width="0.140625" style="40" hidden="1" customWidth="1"/>
    <col min="10" max="10" width="17.42578125" style="40" customWidth="1"/>
    <col min="11" max="11" width="12.85546875" style="82" customWidth="1"/>
    <col min="12" max="12" width="11.42578125" style="83" bestFit="1" customWidth="1"/>
    <col min="13" max="13" width="9.140625" style="83"/>
    <col min="14" max="14" width="14" style="83" bestFit="1" customWidth="1"/>
    <col min="15" max="16384" width="9.140625" style="83"/>
  </cols>
  <sheetData>
    <row r="1" spans="1:11" ht="22.5" customHeight="1">
      <c r="A1" s="262" t="s">
        <v>8</v>
      </c>
      <c r="B1" s="262"/>
      <c r="C1" s="262"/>
      <c r="D1" s="262"/>
      <c r="E1" s="262"/>
      <c r="F1" s="262"/>
      <c r="G1" s="262"/>
      <c r="H1" s="262"/>
      <c r="I1" s="262"/>
      <c r="J1" s="262"/>
      <c r="K1" s="149"/>
    </row>
    <row r="2" spans="1:11" ht="17.25" customHeight="1">
      <c r="A2" s="263" t="s">
        <v>24</v>
      </c>
      <c r="B2" s="263"/>
      <c r="C2" s="263"/>
      <c r="D2" s="263"/>
      <c r="E2" s="263"/>
      <c r="F2" s="263"/>
      <c r="G2" s="263"/>
      <c r="H2" s="263"/>
      <c r="I2" s="263"/>
      <c r="J2" s="263"/>
      <c r="K2" s="149"/>
    </row>
    <row r="3" spans="1:11" ht="15.75" customHeight="1">
      <c r="A3" s="262" t="s">
        <v>201</v>
      </c>
      <c r="B3" s="262"/>
      <c r="C3" s="262"/>
      <c r="D3" s="262"/>
      <c r="E3" s="262"/>
      <c r="F3" s="262"/>
      <c r="G3" s="262"/>
      <c r="H3" s="262"/>
      <c r="I3" s="262"/>
      <c r="J3" s="262"/>
      <c r="K3" s="149"/>
    </row>
    <row r="4" spans="1:11" ht="39" hidden="1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9"/>
    </row>
    <row r="5" spans="1:11" ht="21" customHeight="1">
      <c r="A5" s="148"/>
      <c r="B5" s="148"/>
      <c r="C5" s="148"/>
      <c r="D5" s="150"/>
      <c r="E5" s="148"/>
      <c r="F5" s="148"/>
      <c r="G5" s="150"/>
      <c r="H5" s="148"/>
      <c r="I5" s="148"/>
      <c r="J5" s="264" t="s">
        <v>37</v>
      </c>
      <c r="K5" s="264"/>
    </row>
    <row r="6" spans="1:11" ht="18.75">
      <c r="A6" s="265" t="s">
        <v>43</v>
      </c>
      <c r="B6" s="266"/>
      <c r="C6" s="266"/>
      <c r="D6" s="266"/>
      <c r="E6" s="266"/>
      <c r="F6" s="266"/>
      <c r="G6" s="266"/>
      <c r="H6" s="266"/>
      <c r="I6" s="266"/>
      <c r="J6" s="266"/>
      <c r="K6" s="267"/>
    </row>
    <row r="7" spans="1:11" ht="21" customHeight="1">
      <c r="A7" s="253" t="s">
        <v>0</v>
      </c>
      <c r="B7" s="255" t="s">
        <v>23</v>
      </c>
      <c r="C7" s="256"/>
      <c r="D7" s="257"/>
      <c r="E7" s="258" t="s">
        <v>38</v>
      </c>
      <c r="F7" s="259"/>
      <c r="G7" s="260"/>
      <c r="H7" s="261" t="s">
        <v>74</v>
      </c>
      <c r="I7" s="261"/>
      <c r="J7" s="261"/>
      <c r="K7" s="261"/>
    </row>
    <row r="8" spans="1:11" s="10" customFormat="1" ht="88.5" customHeight="1">
      <c r="A8" s="254"/>
      <c r="B8" s="142" t="s">
        <v>144</v>
      </c>
      <c r="C8" s="142" t="s">
        <v>199</v>
      </c>
      <c r="D8" s="143" t="s">
        <v>53</v>
      </c>
      <c r="E8" s="142" t="s">
        <v>144</v>
      </c>
      <c r="F8" s="142" t="s">
        <v>199</v>
      </c>
      <c r="G8" s="143" t="s">
        <v>53</v>
      </c>
      <c r="H8" s="142" t="s">
        <v>144</v>
      </c>
      <c r="I8" s="142" t="s">
        <v>145</v>
      </c>
      <c r="J8" s="142" t="s">
        <v>199</v>
      </c>
      <c r="K8" s="143" t="s">
        <v>53</v>
      </c>
    </row>
    <row r="9" spans="1:11" s="10" customFormat="1" ht="21" customHeight="1">
      <c r="A9" s="144" t="s">
        <v>1</v>
      </c>
      <c r="B9" s="151">
        <f>SUM(B10:B19)</f>
        <v>212811</v>
      </c>
      <c r="C9" s="151">
        <f>SUM(C10:C19)</f>
        <v>175796</v>
      </c>
      <c r="D9" s="152">
        <f t="shared" ref="D9:D15" si="0">C9/B9*100</f>
        <v>82.606632175968343</v>
      </c>
      <c r="E9" s="151">
        <f>SUM(E10:E19)</f>
        <v>50601</v>
      </c>
      <c r="F9" s="151">
        <f>SUM(F10:F19)</f>
        <v>34582</v>
      </c>
      <c r="G9" s="152">
        <f>F9/E9*100</f>
        <v>68.342522875041993</v>
      </c>
      <c r="H9" s="153">
        <f t="shared" ref="H9:H39" si="1">B9+E9</f>
        <v>263412</v>
      </c>
      <c r="I9" s="153"/>
      <c r="J9" s="153">
        <f t="shared" ref="J9:J35" si="2">C9+F9</f>
        <v>210378</v>
      </c>
      <c r="K9" s="152">
        <f t="shared" ref="K9:K18" si="3">J9/H9*100</f>
        <v>79.866520887431093</v>
      </c>
    </row>
    <row r="10" spans="1:11" s="10" customFormat="1" ht="20.25" customHeight="1">
      <c r="A10" s="145" t="s">
        <v>90</v>
      </c>
      <c r="B10" s="154">
        <v>182012</v>
      </c>
      <c r="C10" s="154">
        <v>146115</v>
      </c>
      <c r="D10" s="152">
        <f t="shared" si="0"/>
        <v>80.277673999516523</v>
      </c>
      <c r="E10" s="154">
        <v>14888</v>
      </c>
      <c r="F10" s="155">
        <v>12954</v>
      </c>
      <c r="G10" s="152">
        <f>F10/E10*100</f>
        <v>87.009672219236961</v>
      </c>
      <c r="H10" s="155">
        <f t="shared" si="1"/>
        <v>196900</v>
      </c>
      <c r="I10" s="155"/>
      <c r="J10" s="155">
        <f t="shared" si="2"/>
        <v>159069</v>
      </c>
      <c r="K10" s="152">
        <f t="shared" si="3"/>
        <v>80.786693753174205</v>
      </c>
    </row>
    <row r="11" spans="1:11" s="10" customFormat="1" ht="24.75" customHeight="1">
      <c r="A11" s="145" t="s">
        <v>95</v>
      </c>
      <c r="B11" s="154">
        <v>12791</v>
      </c>
      <c r="C11" s="154">
        <v>12327</v>
      </c>
      <c r="D11" s="152">
        <f t="shared" si="0"/>
        <v>96.372449378469241</v>
      </c>
      <c r="E11" s="154">
        <v>3250</v>
      </c>
      <c r="F11" s="155">
        <v>3132</v>
      </c>
      <c r="G11" s="152">
        <f>F11/E11*100</f>
        <v>96.369230769230768</v>
      </c>
      <c r="H11" s="155">
        <f t="shared" si="1"/>
        <v>16041</v>
      </c>
      <c r="I11" s="155"/>
      <c r="J11" s="155">
        <f t="shared" si="2"/>
        <v>15459</v>
      </c>
      <c r="K11" s="152">
        <f t="shared" si="3"/>
        <v>96.371797269496923</v>
      </c>
    </row>
    <row r="12" spans="1:11" s="10" customFormat="1" ht="63.75" customHeight="1">
      <c r="A12" s="145" t="s">
        <v>141</v>
      </c>
      <c r="B12" s="154">
        <v>3177</v>
      </c>
      <c r="C12" s="154">
        <v>3604</v>
      </c>
      <c r="D12" s="152">
        <f t="shared" si="0"/>
        <v>113.44035253383696</v>
      </c>
      <c r="E12" s="154">
        <v>0</v>
      </c>
      <c r="F12" s="155">
        <v>0</v>
      </c>
      <c r="G12" s="152">
        <v>0</v>
      </c>
      <c r="H12" s="155">
        <f t="shared" si="1"/>
        <v>3177</v>
      </c>
      <c r="I12" s="155"/>
      <c r="J12" s="155">
        <f t="shared" si="2"/>
        <v>3604</v>
      </c>
      <c r="K12" s="152">
        <f t="shared" si="3"/>
        <v>113.44035253383696</v>
      </c>
    </row>
    <row r="13" spans="1:11" s="10" customFormat="1" ht="46.5" customHeight="1">
      <c r="A13" s="145" t="s">
        <v>85</v>
      </c>
      <c r="B13" s="154">
        <v>0</v>
      </c>
      <c r="C13" s="156">
        <v>15</v>
      </c>
      <c r="D13" s="152">
        <v>0</v>
      </c>
      <c r="E13" s="154">
        <v>0</v>
      </c>
      <c r="F13" s="155">
        <v>0</v>
      </c>
      <c r="G13" s="152">
        <v>0</v>
      </c>
      <c r="H13" s="155">
        <f t="shared" si="1"/>
        <v>0</v>
      </c>
      <c r="I13" s="155"/>
      <c r="J13" s="155">
        <f t="shared" si="2"/>
        <v>15</v>
      </c>
      <c r="K13" s="152">
        <v>0</v>
      </c>
    </row>
    <row r="14" spans="1:11" s="10" customFormat="1" ht="45.75" customHeight="1">
      <c r="A14" s="145" t="s">
        <v>15</v>
      </c>
      <c r="B14" s="154">
        <v>8738</v>
      </c>
      <c r="C14" s="156">
        <v>8957</v>
      </c>
      <c r="D14" s="152">
        <f t="shared" si="0"/>
        <v>102.50629434653237</v>
      </c>
      <c r="E14" s="154">
        <v>4776</v>
      </c>
      <c r="F14" s="155">
        <v>5605</v>
      </c>
      <c r="G14" s="152">
        <f>F14/E14*100</f>
        <v>117.35762144053601</v>
      </c>
      <c r="H14" s="155">
        <f t="shared" si="1"/>
        <v>13514</v>
      </c>
      <c r="I14" s="155"/>
      <c r="J14" s="155">
        <f t="shared" si="2"/>
        <v>14562</v>
      </c>
      <c r="K14" s="152">
        <f t="shared" si="3"/>
        <v>107.75492082285038</v>
      </c>
    </row>
    <row r="15" spans="1:11" s="10" customFormat="1" ht="61.5" customHeight="1">
      <c r="A15" s="145" t="s">
        <v>114</v>
      </c>
      <c r="B15" s="154">
        <v>4117</v>
      </c>
      <c r="C15" s="154">
        <v>3007</v>
      </c>
      <c r="D15" s="152">
        <f t="shared" si="0"/>
        <v>73.038620354627156</v>
      </c>
      <c r="E15" s="155">
        <v>0</v>
      </c>
      <c r="F15" s="155">
        <v>0</v>
      </c>
      <c r="G15" s="152">
        <v>0</v>
      </c>
      <c r="H15" s="155">
        <f t="shared" si="1"/>
        <v>4117</v>
      </c>
      <c r="I15" s="155"/>
      <c r="J15" s="155">
        <f t="shared" si="2"/>
        <v>3007</v>
      </c>
      <c r="K15" s="152">
        <f t="shared" si="3"/>
        <v>73.038620354627156</v>
      </c>
    </row>
    <row r="16" spans="1:11" s="10" customFormat="1" ht="41.25" customHeight="1">
      <c r="A16" s="145" t="s">
        <v>86</v>
      </c>
      <c r="B16" s="154">
        <v>0</v>
      </c>
      <c r="C16" s="156">
        <v>0</v>
      </c>
      <c r="D16" s="152">
        <v>0</v>
      </c>
      <c r="E16" s="155">
        <v>8917</v>
      </c>
      <c r="F16" s="155">
        <v>2179</v>
      </c>
      <c r="G16" s="152">
        <f>F16/E16*100</f>
        <v>24.436469664685433</v>
      </c>
      <c r="H16" s="155">
        <f t="shared" si="1"/>
        <v>8917</v>
      </c>
      <c r="I16" s="155"/>
      <c r="J16" s="155">
        <f t="shared" si="2"/>
        <v>2179</v>
      </c>
      <c r="K16" s="152">
        <f t="shared" si="3"/>
        <v>24.436469664685433</v>
      </c>
    </row>
    <row r="17" spans="1:15" s="10" customFormat="1" ht="20.25" customHeight="1">
      <c r="A17" s="145" t="s">
        <v>87</v>
      </c>
      <c r="B17" s="154">
        <v>0</v>
      </c>
      <c r="C17" s="156">
        <v>0</v>
      </c>
      <c r="D17" s="152">
        <v>0</v>
      </c>
      <c r="E17" s="154">
        <v>18770</v>
      </c>
      <c r="F17" s="155">
        <v>10712</v>
      </c>
      <c r="G17" s="152">
        <f>F17/E17*100</f>
        <v>57.069792221630259</v>
      </c>
      <c r="H17" s="155">
        <f t="shared" si="1"/>
        <v>18770</v>
      </c>
      <c r="I17" s="155"/>
      <c r="J17" s="155">
        <f t="shared" si="2"/>
        <v>10712</v>
      </c>
      <c r="K17" s="152">
        <f t="shared" si="3"/>
        <v>57.069792221630259</v>
      </c>
      <c r="L17" s="85"/>
      <c r="M17" s="85"/>
      <c r="N17" s="85"/>
      <c r="O17" s="85"/>
    </row>
    <row r="18" spans="1:15" s="10" customFormat="1" ht="23.25" customHeight="1">
      <c r="A18" s="145" t="s">
        <v>88</v>
      </c>
      <c r="B18" s="154">
        <v>1976</v>
      </c>
      <c r="C18" s="154">
        <v>1771</v>
      </c>
      <c r="D18" s="152">
        <f>C18/B18*100</f>
        <v>89.625506072874501</v>
      </c>
      <c r="E18" s="154">
        <v>0</v>
      </c>
      <c r="F18" s="155">
        <v>0</v>
      </c>
      <c r="G18" s="152">
        <v>0</v>
      </c>
      <c r="H18" s="155">
        <f t="shared" si="1"/>
        <v>1976</v>
      </c>
      <c r="I18" s="155"/>
      <c r="J18" s="155">
        <f t="shared" si="2"/>
        <v>1771</v>
      </c>
      <c r="K18" s="152">
        <f t="shared" si="3"/>
        <v>89.625506072874501</v>
      </c>
      <c r="L18" s="85"/>
      <c r="M18" s="85"/>
      <c r="N18" s="85"/>
      <c r="O18" s="85"/>
    </row>
    <row r="19" spans="1:15" s="10" customFormat="1" ht="39" hidden="1" customHeight="1">
      <c r="A19" s="145" t="s">
        <v>89</v>
      </c>
      <c r="B19" s="154">
        <v>0</v>
      </c>
      <c r="C19" s="154"/>
      <c r="D19" s="152">
        <v>0</v>
      </c>
      <c r="E19" s="154"/>
      <c r="F19" s="155"/>
      <c r="G19" s="152">
        <v>0</v>
      </c>
      <c r="H19" s="155">
        <f t="shared" si="1"/>
        <v>0</v>
      </c>
      <c r="I19" s="155"/>
      <c r="J19" s="155">
        <f t="shared" si="2"/>
        <v>0</v>
      </c>
      <c r="K19" s="152">
        <v>0</v>
      </c>
      <c r="L19" s="85"/>
      <c r="M19" s="85"/>
      <c r="N19" s="85"/>
      <c r="O19" s="85"/>
    </row>
    <row r="20" spans="1:15" s="87" customFormat="1" ht="22.5" customHeight="1">
      <c r="A20" s="144" t="s">
        <v>2</v>
      </c>
      <c r="B20" s="151">
        <f>SUM(B21:B34)</f>
        <v>30654</v>
      </c>
      <c r="C20" s="151">
        <f>SUM(C21:C34)</f>
        <v>39008</v>
      </c>
      <c r="D20" s="152">
        <f t="shared" ref="D20:D29" si="4">C20/B20*100</f>
        <v>127.2525608403471</v>
      </c>
      <c r="E20" s="151">
        <f>SUM(E21:E34)</f>
        <v>4865</v>
      </c>
      <c r="F20" s="151">
        <f>SUM(F21:F34)</f>
        <v>2114</v>
      </c>
      <c r="G20" s="152">
        <f>F20/E20*100</f>
        <v>43.453237410071942</v>
      </c>
      <c r="H20" s="153">
        <f t="shared" si="1"/>
        <v>35519</v>
      </c>
      <c r="I20" s="153"/>
      <c r="J20" s="153">
        <f t="shared" si="2"/>
        <v>41122</v>
      </c>
      <c r="K20" s="152">
        <f>J20/H20*100</f>
        <v>115.77465581801289</v>
      </c>
      <c r="L20" s="86"/>
      <c r="M20" s="86"/>
      <c r="N20" s="86"/>
      <c r="O20" s="86"/>
    </row>
    <row r="21" spans="1:15" s="10" customFormat="1" ht="24" customHeight="1">
      <c r="A21" s="146" t="s">
        <v>16</v>
      </c>
      <c r="B21" s="156">
        <v>23762</v>
      </c>
      <c r="C21" s="154">
        <v>32599</v>
      </c>
      <c r="D21" s="152">
        <f t="shared" si="4"/>
        <v>137.18963050248297</v>
      </c>
      <c r="E21" s="154">
        <v>4425</v>
      </c>
      <c r="F21" s="155">
        <v>1005</v>
      </c>
      <c r="G21" s="152">
        <f>F21/E21*100</f>
        <v>22.711864406779661</v>
      </c>
      <c r="H21" s="155">
        <f t="shared" si="1"/>
        <v>28187</v>
      </c>
      <c r="I21" s="155"/>
      <c r="J21" s="155">
        <f t="shared" si="2"/>
        <v>33604</v>
      </c>
      <c r="K21" s="152">
        <f>J21/H21*100</f>
        <v>119.21807925639479</v>
      </c>
    </row>
    <row r="22" spans="1:15" s="10" customFormat="1" ht="27" customHeight="1">
      <c r="A22" s="146" t="s">
        <v>42</v>
      </c>
      <c r="B22" s="156">
        <v>700</v>
      </c>
      <c r="C22" s="154">
        <v>920</v>
      </c>
      <c r="D22" s="152">
        <f t="shared" si="4"/>
        <v>131.42857142857142</v>
      </c>
      <c r="E22" s="154">
        <v>340</v>
      </c>
      <c r="F22" s="155">
        <v>536</v>
      </c>
      <c r="G22" s="152">
        <f>F22/E22*100</f>
        <v>157.64705882352942</v>
      </c>
      <c r="H22" s="155">
        <f t="shared" si="1"/>
        <v>1040</v>
      </c>
      <c r="I22" s="155"/>
      <c r="J22" s="155">
        <f t="shared" si="2"/>
        <v>1456</v>
      </c>
      <c r="K22" s="152">
        <f>J22/H22*100</f>
        <v>140</v>
      </c>
    </row>
    <row r="23" spans="1:15" s="10" customFormat="1" ht="47.25" hidden="1" customHeight="1">
      <c r="A23" s="146" t="s">
        <v>14</v>
      </c>
      <c r="B23" s="156">
        <v>0</v>
      </c>
      <c r="C23" s="154"/>
      <c r="D23" s="152">
        <v>0</v>
      </c>
      <c r="E23" s="154">
        <v>0</v>
      </c>
      <c r="F23" s="155"/>
      <c r="G23" s="152">
        <v>0</v>
      </c>
      <c r="H23" s="155">
        <f t="shared" si="1"/>
        <v>0</v>
      </c>
      <c r="I23" s="155"/>
      <c r="J23" s="155">
        <f t="shared" si="2"/>
        <v>0</v>
      </c>
      <c r="K23" s="152">
        <v>0</v>
      </c>
    </row>
    <row r="24" spans="1:15" s="10" customFormat="1" ht="51" customHeight="1">
      <c r="A24" s="146" t="s">
        <v>22</v>
      </c>
      <c r="B24" s="156">
        <v>760</v>
      </c>
      <c r="C24" s="154">
        <v>968</v>
      </c>
      <c r="D24" s="152">
        <f t="shared" si="4"/>
        <v>127.36842105263158</v>
      </c>
      <c r="E24" s="154">
        <v>0</v>
      </c>
      <c r="F24" s="155">
        <v>0</v>
      </c>
      <c r="G24" s="152">
        <v>0</v>
      </c>
      <c r="H24" s="155">
        <f t="shared" si="1"/>
        <v>760</v>
      </c>
      <c r="I24" s="155"/>
      <c r="J24" s="155">
        <f t="shared" si="2"/>
        <v>968</v>
      </c>
      <c r="K24" s="152">
        <f t="shared" ref="K24:K29" si="5">J24/H24*100</f>
        <v>127.36842105263158</v>
      </c>
    </row>
    <row r="25" spans="1:15" s="10" customFormat="1" ht="21.75" customHeight="1">
      <c r="A25" s="146" t="s">
        <v>102</v>
      </c>
      <c r="B25" s="156">
        <v>0</v>
      </c>
      <c r="C25" s="154">
        <v>20</v>
      </c>
      <c r="D25" s="152">
        <v>0</v>
      </c>
      <c r="E25" s="154">
        <v>0</v>
      </c>
      <c r="F25" s="155">
        <v>65</v>
      </c>
      <c r="G25" s="152">
        <v>0</v>
      </c>
      <c r="H25" s="155">
        <f t="shared" si="1"/>
        <v>0</v>
      </c>
      <c r="I25" s="155"/>
      <c r="J25" s="155">
        <f t="shared" si="2"/>
        <v>85</v>
      </c>
      <c r="K25" s="152">
        <v>0</v>
      </c>
    </row>
    <row r="26" spans="1:15" s="10" customFormat="1" ht="29.25" customHeight="1">
      <c r="A26" s="146" t="s">
        <v>52</v>
      </c>
      <c r="B26" s="154">
        <v>4362</v>
      </c>
      <c r="C26" s="154">
        <v>3557</v>
      </c>
      <c r="D26" s="152">
        <f t="shared" si="4"/>
        <v>81.545162769371842</v>
      </c>
      <c r="E26" s="154">
        <v>0</v>
      </c>
      <c r="F26" s="155">
        <v>0</v>
      </c>
      <c r="G26" s="152">
        <v>0</v>
      </c>
      <c r="H26" s="155">
        <f t="shared" si="1"/>
        <v>4362</v>
      </c>
      <c r="I26" s="155"/>
      <c r="J26" s="155">
        <f t="shared" si="2"/>
        <v>3557</v>
      </c>
      <c r="K26" s="152">
        <f t="shared" si="5"/>
        <v>81.545162769371842</v>
      </c>
    </row>
    <row r="27" spans="1:15" s="10" customFormat="1" ht="22.5" customHeight="1">
      <c r="A27" s="146" t="s">
        <v>18</v>
      </c>
      <c r="B27" s="154">
        <v>350</v>
      </c>
      <c r="C27" s="154">
        <v>7</v>
      </c>
      <c r="D27" s="152">
        <f t="shared" si="4"/>
        <v>2</v>
      </c>
      <c r="E27" s="154">
        <v>0</v>
      </c>
      <c r="F27" s="155">
        <v>0</v>
      </c>
      <c r="G27" s="152">
        <v>0</v>
      </c>
      <c r="H27" s="155">
        <f t="shared" si="1"/>
        <v>350</v>
      </c>
      <c r="I27" s="155"/>
      <c r="J27" s="155">
        <f t="shared" si="2"/>
        <v>7</v>
      </c>
      <c r="K27" s="152">
        <f t="shared" si="5"/>
        <v>2</v>
      </c>
    </row>
    <row r="28" spans="1:15" s="10" customFormat="1" ht="23.25" customHeight="1">
      <c r="A28" s="146" t="s">
        <v>5</v>
      </c>
      <c r="B28" s="154">
        <v>300</v>
      </c>
      <c r="C28" s="154">
        <v>666</v>
      </c>
      <c r="D28" s="152">
        <f t="shared" si="4"/>
        <v>222.00000000000003</v>
      </c>
      <c r="E28" s="154">
        <v>100</v>
      </c>
      <c r="F28" s="155">
        <v>59</v>
      </c>
      <c r="G28" s="152">
        <f>F28/E28*100</f>
        <v>59</v>
      </c>
      <c r="H28" s="155">
        <f t="shared" si="1"/>
        <v>400</v>
      </c>
      <c r="I28" s="155"/>
      <c r="J28" s="155">
        <f t="shared" si="2"/>
        <v>725</v>
      </c>
      <c r="K28" s="152">
        <f t="shared" si="5"/>
        <v>181.25</v>
      </c>
    </row>
    <row r="29" spans="1:15" s="10" customFormat="1" ht="48" customHeight="1">
      <c r="A29" s="146" t="s">
        <v>17</v>
      </c>
      <c r="B29" s="154">
        <v>320</v>
      </c>
      <c r="C29" s="154">
        <v>271</v>
      </c>
      <c r="D29" s="152">
        <f t="shared" si="4"/>
        <v>84.6875</v>
      </c>
      <c r="E29" s="154">
        <v>0</v>
      </c>
      <c r="F29" s="155">
        <v>249</v>
      </c>
      <c r="G29" s="152">
        <v>0</v>
      </c>
      <c r="H29" s="155">
        <f t="shared" si="1"/>
        <v>320</v>
      </c>
      <c r="I29" s="155"/>
      <c r="J29" s="155">
        <f t="shared" si="2"/>
        <v>520</v>
      </c>
      <c r="K29" s="152">
        <f t="shared" si="5"/>
        <v>162.5</v>
      </c>
    </row>
    <row r="30" spans="1:15" s="10" customFormat="1" ht="24.75" customHeight="1">
      <c r="A30" s="146" t="s">
        <v>78</v>
      </c>
      <c r="B30" s="154">
        <v>0</v>
      </c>
      <c r="C30" s="154">
        <v>0</v>
      </c>
      <c r="D30" s="152">
        <v>0</v>
      </c>
      <c r="E30" s="154">
        <v>0</v>
      </c>
      <c r="F30" s="155">
        <v>200</v>
      </c>
      <c r="G30" s="152">
        <v>0</v>
      </c>
      <c r="H30" s="155">
        <f t="shared" si="1"/>
        <v>0</v>
      </c>
      <c r="I30" s="155"/>
      <c r="J30" s="155">
        <f t="shared" si="2"/>
        <v>200</v>
      </c>
      <c r="K30" s="152">
        <v>0</v>
      </c>
    </row>
    <row r="31" spans="1:15" s="10" customFormat="1" ht="20.25" customHeight="1">
      <c r="A31" s="146" t="s">
        <v>36</v>
      </c>
      <c r="B31" s="154">
        <v>100</v>
      </c>
      <c r="C31" s="154">
        <v>0</v>
      </c>
      <c r="D31" s="152">
        <v>0</v>
      </c>
      <c r="E31" s="154">
        <v>0</v>
      </c>
      <c r="F31" s="155">
        <v>0</v>
      </c>
      <c r="G31" s="152">
        <v>0</v>
      </c>
      <c r="H31" s="155">
        <f t="shared" si="1"/>
        <v>100</v>
      </c>
      <c r="I31" s="155"/>
      <c r="J31" s="155">
        <f t="shared" si="2"/>
        <v>0</v>
      </c>
      <c r="K31" s="152">
        <v>0</v>
      </c>
    </row>
    <row r="32" spans="1:15" s="10" customFormat="1" ht="24" hidden="1" customHeight="1">
      <c r="A32" s="146" t="s">
        <v>78</v>
      </c>
      <c r="B32" s="154">
        <v>0</v>
      </c>
      <c r="C32" s="154">
        <v>0</v>
      </c>
      <c r="D32" s="152">
        <v>0</v>
      </c>
      <c r="E32" s="154">
        <v>0</v>
      </c>
      <c r="F32" s="155">
        <v>0</v>
      </c>
      <c r="G32" s="152">
        <v>0</v>
      </c>
      <c r="H32" s="155">
        <f t="shared" si="1"/>
        <v>0</v>
      </c>
      <c r="I32" s="155"/>
      <c r="J32" s="155">
        <f t="shared" si="2"/>
        <v>0</v>
      </c>
      <c r="K32" s="152">
        <v>0</v>
      </c>
    </row>
    <row r="33" spans="1:13" s="10" customFormat="1" ht="39" hidden="1" customHeight="1">
      <c r="A33" s="146" t="s">
        <v>82</v>
      </c>
      <c r="B33" s="154"/>
      <c r="C33" s="154"/>
      <c r="D33" s="152" t="e">
        <f>C33/B33*100</f>
        <v>#DIV/0!</v>
      </c>
      <c r="E33" s="154"/>
      <c r="F33" s="155"/>
      <c r="G33" s="152" t="e">
        <f>F33/E33*100</f>
        <v>#DIV/0!</v>
      </c>
      <c r="H33" s="155">
        <f t="shared" si="1"/>
        <v>0</v>
      </c>
      <c r="I33" s="155"/>
      <c r="J33" s="155">
        <f t="shared" si="2"/>
        <v>0</v>
      </c>
      <c r="K33" s="152" t="e">
        <f>J33/H33*100</f>
        <v>#DIV/0!</v>
      </c>
    </row>
    <row r="34" spans="1:13" s="10" customFormat="1" ht="6.75" hidden="1" customHeight="1">
      <c r="A34" s="146" t="s">
        <v>103</v>
      </c>
      <c r="B34" s="154">
        <v>0</v>
      </c>
      <c r="C34" s="154">
        <v>0</v>
      </c>
      <c r="D34" s="152">
        <v>0</v>
      </c>
      <c r="E34" s="154">
        <v>0</v>
      </c>
      <c r="F34" s="155">
        <v>0</v>
      </c>
      <c r="G34" s="152">
        <v>0</v>
      </c>
      <c r="H34" s="155">
        <f t="shared" si="1"/>
        <v>0</v>
      </c>
      <c r="I34" s="155"/>
      <c r="J34" s="155">
        <f t="shared" si="2"/>
        <v>0</v>
      </c>
      <c r="K34" s="152">
        <v>0</v>
      </c>
    </row>
    <row r="35" spans="1:13" s="87" customFormat="1" ht="48" customHeight="1">
      <c r="A35" s="147" t="s">
        <v>19</v>
      </c>
      <c r="B35" s="151">
        <f>B20+B9</f>
        <v>243465</v>
      </c>
      <c r="C35" s="151">
        <f>C20+C9</f>
        <v>214804</v>
      </c>
      <c r="D35" s="152">
        <f>C35/B35*100</f>
        <v>88.227876696855816</v>
      </c>
      <c r="E35" s="151">
        <f>E20+E9</f>
        <v>55466</v>
      </c>
      <c r="F35" s="151">
        <f>F20+F9</f>
        <v>36696</v>
      </c>
      <c r="G35" s="152">
        <f>F35/E35*100</f>
        <v>66.15944903183933</v>
      </c>
      <c r="H35" s="153">
        <f t="shared" si="1"/>
        <v>298931</v>
      </c>
      <c r="I35" s="153"/>
      <c r="J35" s="153">
        <f t="shared" si="2"/>
        <v>251500</v>
      </c>
      <c r="K35" s="152">
        <f>J35/H35*100</f>
        <v>84.133127711746198</v>
      </c>
    </row>
    <row r="36" spans="1:13" s="87" customFormat="1" ht="46.5" customHeight="1">
      <c r="A36" s="146" t="s">
        <v>99</v>
      </c>
      <c r="B36" s="157">
        <v>7</v>
      </c>
      <c r="C36" s="157">
        <v>7</v>
      </c>
      <c r="D36" s="152">
        <v>0</v>
      </c>
      <c r="E36" s="157">
        <v>400</v>
      </c>
      <c r="F36" s="157">
        <v>674</v>
      </c>
      <c r="G36" s="152">
        <v>0</v>
      </c>
      <c r="H36" s="158">
        <f t="shared" si="1"/>
        <v>407</v>
      </c>
      <c r="I36" s="158"/>
      <c r="J36" s="158">
        <f>F36+C36</f>
        <v>681</v>
      </c>
      <c r="K36" s="152">
        <v>0</v>
      </c>
    </row>
    <row r="37" spans="1:13" s="10" customFormat="1" ht="63" customHeight="1">
      <c r="A37" s="159" t="s">
        <v>136</v>
      </c>
      <c r="B37" s="160">
        <v>311332.3</v>
      </c>
      <c r="C37" s="160">
        <v>259475</v>
      </c>
      <c r="D37" s="152">
        <f>C37/B37*100</f>
        <v>83.343424373250059</v>
      </c>
      <c r="E37" s="157">
        <v>0</v>
      </c>
      <c r="F37" s="161">
        <v>0</v>
      </c>
      <c r="G37" s="152">
        <v>0</v>
      </c>
      <c r="H37" s="158">
        <f t="shared" si="1"/>
        <v>311332.3</v>
      </c>
      <c r="I37" s="158"/>
      <c r="J37" s="158">
        <f>C37+F37</f>
        <v>259475</v>
      </c>
      <c r="K37" s="152">
        <f t="shared" ref="K37:K46" si="6">J37/H37*100</f>
        <v>83.343424373250059</v>
      </c>
    </row>
    <row r="38" spans="1:13" s="10" customFormat="1" ht="86.25" hidden="1" customHeight="1">
      <c r="A38" s="159" t="s">
        <v>137</v>
      </c>
      <c r="B38" s="160">
        <v>0</v>
      </c>
      <c r="C38" s="160"/>
      <c r="D38" s="152" t="e">
        <f>C38/B38*100</f>
        <v>#DIV/0!</v>
      </c>
      <c r="E38" s="157">
        <v>0</v>
      </c>
      <c r="F38" s="161">
        <v>0</v>
      </c>
      <c r="G38" s="152">
        <v>0</v>
      </c>
      <c r="H38" s="158">
        <f t="shared" si="1"/>
        <v>0</v>
      </c>
      <c r="I38" s="158"/>
      <c r="J38" s="158">
        <f>C38+F38</f>
        <v>0</v>
      </c>
      <c r="K38" s="152" t="e">
        <f t="shared" si="6"/>
        <v>#DIV/0!</v>
      </c>
    </row>
    <row r="39" spans="1:13" s="10" customFormat="1" ht="86.25" customHeight="1">
      <c r="A39" s="159" t="s">
        <v>166</v>
      </c>
      <c r="B39" s="160">
        <v>3268.1</v>
      </c>
      <c r="C39" s="160">
        <v>3268</v>
      </c>
      <c r="D39" s="152">
        <f>C39/B39*100</f>
        <v>99.996940118111439</v>
      </c>
      <c r="E39" s="157">
        <v>3268</v>
      </c>
      <c r="F39" s="161">
        <v>3268</v>
      </c>
      <c r="G39" s="152">
        <v>0</v>
      </c>
      <c r="H39" s="158">
        <f t="shared" si="1"/>
        <v>6536.1</v>
      </c>
      <c r="I39" s="158"/>
      <c r="J39" s="158">
        <f>C39+F39</f>
        <v>6536</v>
      </c>
      <c r="K39" s="152">
        <f t="shared" si="6"/>
        <v>99.998470035648168</v>
      </c>
    </row>
    <row r="40" spans="1:13" s="10" customFormat="1" ht="88.5" customHeight="1">
      <c r="A40" s="159" t="s">
        <v>138</v>
      </c>
      <c r="B40" s="154">
        <v>0</v>
      </c>
      <c r="C40" s="156">
        <v>0</v>
      </c>
      <c r="D40" s="152">
        <v>0</v>
      </c>
      <c r="E40" s="155">
        <v>25529</v>
      </c>
      <c r="F40" s="155">
        <v>21272</v>
      </c>
      <c r="G40" s="152">
        <f t="shared" ref="G40:G45" si="7">F40/E40*100</f>
        <v>83.324846253280583</v>
      </c>
      <c r="H40" s="162">
        <f>E40</f>
        <v>25529</v>
      </c>
      <c r="I40" s="162"/>
      <c r="J40" s="162">
        <f>F40</f>
        <v>21272</v>
      </c>
      <c r="K40" s="152">
        <f t="shared" si="6"/>
        <v>83.324846253280583</v>
      </c>
    </row>
    <row r="41" spans="1:13" s="10" customFormat="1" ht="84" customHeight="1">
      <c r="A41" s="159" t="s">
        <v>139</v>
      </c>
      <c r="B41" s="155">
        <v>0</v>
      </c>
      <c r="C41" s="155">
        <v>0</v>
      </c>
      <c r="D41" s="152">
        <v>0</v>
      </c>
      <c r="E41" s="155">
        <v>9305</v>
      </c>
      <c r="F41" s="155">
        <v>8810</v>
      </c>
      <c r="G41" s="152">
        <f t="shared" si="7"/>
        <v>94.680279419666846</v>
      </c>
      <c r="H41" s="162">
        <f>E41</f>
        <v>9305</v>
      </c>
      <c r="I41" s="162"/>
      <c r="J41" s="162">
        <f>F41</f>
        <v>8810</v>
      </c>
      <c r="K41" s="152">
        <f t="shared" si="6"/>
        <v>94.680279419666846</v>
      </c>
      <c r="M41" s="88"/>
    </row>
    <row r="42" spans="1:13" s="10" customFormat="1" ht="66" customHeight="1">
      <c r="A42" s="163" t="s">
        <v>122</v>
      </c>
      <c r="B42" s="155">
        <v>544355</v>
      </c>
      <c r="C42" s="155">
        <v>471394</v>
      </c>
      <c r="D42" s="152">
        <f>C42/B42*100</f>
        <v>86.596798045393172</v>
      </c>
      <c r="E42" s="155">
        <v>55955</v>
      </c>
      <c r="F42" s="155">
        <v>51841</v>
      </c>
      <c r="G42" s="152">
        <f t="shared" si="7"/>
        <v>92.647663300866768</v>
      </c>
      <c r="H42" s="162">
        <f t="shared" ref="H42:H51" si="8">B42+E42</f>
        <v>600310</v>
      </c>
      <c r="I42" s="162"/>
      <c r="J42" s="162">
        <f t="shared" ref="J42:J51" si="9">C42+F42</f>
        <v>523235</v>
      </c>
      <c r="K42" s="152">
        <f t="shared" si="6"/>
        <v>87.16080025320251</v>
      </c>
      <c r="M42" s="88"/>
    </row>
    <row r="43" spans="1:13" s="10" customFormat="1" ht="44.25" customHeight="1">
      <c r="A43" s="216" t="s">
        <v>189</v>
      </c>
      <c r="B43" s="155">
        <v>0</v>
      </c>
      <c r="C43" s="155">
        <v>0</v>
      </c>
      <c r="D43" s="152">
        <v>0</v>
      </c>
      <c r="E43" s="155">
        <v>3688</v>
      </c>
      <c r="F43" s="155">
        <v>1293</v>
      </c>
      <c r="G43" s="152">
        <f t="shared" si="7"/>
        <v>35.059652928416483</v>
      </c>
      <c r="H43" s="162">
        <f t="shared" si="8"/>
        <v>3688</v>
      </c>
      <c r="I43" s="162"/>
      <c r="J43" s="162">
        <f t="shared" si="9"/>
        <v>1293</v>
      </c>
      <c r="K43" s="152">
        <f t="shared" si="6"/>
        <v>35.059652928416483</v>
      </c>
      <c r="M43" s="88"/>
    </row>
    <row r="44" spans="1:13" s="10" customFormat="1" ht="87" customHeight="1">
      <c r="A44" s="164" t="s">
        <v>133</v>
      </c>
      <c r="B44" s="154">
        <v>0</v>
      </c>
      <c r="C44" s="154">
        <v>0</v>
      </c>
      <c r="D44" s="152">
        <v>0</v>
      </c>
      <c r="E44" s="156">
        <v>411</v>
      </c>
      <c r="F44" s="155">
        <v>7</v>
      </c>
      <c r="G44" s="152">
        <f t="shared" si="7"/>
        <v>1.7031630170316301</v>
      </c>
      <c r="H44" s="162">
        <f>B44+E44</f>
        <v>411</v>
      </c>
      <c r="I44" s="162"/>
      <c r="J44" s="162">
        <f>C44+F44</f>
        <v>7</v>
      </c>
      <c r="K44" s="152">
        <f>J44/H44*100</f>
        <v>1.7031630170316301</v>
      </c>
      <c r="M44" s="88"/>
    </row>
    <row r="45" spans="1:13" s="10" customFormat="1" ht="46.5" customHeight="1">
      <c r="A45" s="159" t="s">
        <v>120</v>
      </c>
      <c r="B45" s="154">
        <v>0</v>
      </c>
      <c r="C45" s="154">
        <v>0</v>
      </c>
      <c r="D45" s="152">
        <v>0</v>
      </c>
      <c r="E45" s="155">
        <v>1228</v>
      </c>
      <c r="F45" s="155">
        <v>790</v>
      </c>
      <c r="G45" s="152">
        <f t="shared" si="7"/>
        <v>64.332247557003257</v>
      </c>
      <c r="H45" s="162">
        <f t="shared" si="8"/>
        <v>1228</v>
      </c>
      <c r="I45" s="162"/>
      <c r="J45" s="162">
        <f t="shared" si="9"/>
        <v>790</v>
      </c>
      <c r="K45" s="152">
        <f t="shared" si="6"/>
        <v>64.332247557003257</v>
      </c>
      <c r="L45" s="88"/>
    </row>
    <row r="46" spans="1:13" s="10" customFormat="1" ht="62.25" customHeight="1">
      <c r="A46" s="163" t="s">
        <v>121</v>
      </c>
      <c r="B46" s="154">
        <v>551077.19999999995</v>
      </c>
      <c r="C46" s="154">
        <v>413585</v>
      </c>
      <c r="D46" s="152">
        <f>C46/B46*100</f>
        <v>75.050283335982698</v>
      </c>
      <c r="E46" s="156">
        <v>0</v>
      </c>
      <c r="F46" s="155">
        <v>0</v>
      </c>
      <c r="G46" s="152">
        <v>0</v>
      </c>
      <c r="H46" s="162">
        <f t="shared" si="8"/>
        <v>551077.19999999995</v>
      </c>
      <c r="I46" s="162"/>
      <c r="J46" s="162">
        <f t="shared" si="9"/>
        <v>413585</v>
      </c>
      <c r="K46" s="152">
        <f t="shared" si="6"/>
        <v>75.050283335982698</v>
      </c>
    </row>
    <row r="47" spans="1:13" s="10" customFormat="1" ht="168" customHeight="1">
      <c r="A47" s="159" t="s">
        <v>127</v>
      </c>
      <c r="B47" s="155">
        <v>6264</v>
      </c>
      <c r="C47" s="155">
        <v>3334</v>
      </c>
      <c r="D47" s="152">
        <f>C47/B47*100</f>
        <v>53.224776500638569</v>
      </c>
      <c r="E47" s="156">
        <v>0</v>
      </c>
      <c r="F47" s="155">
        <v>0</v>
      </c>
      <c r="G47" s="152">
        <v>0</v>
      </c>
      <c r="H47" s="162">
        <f t="shared" si="8"/>
        <v>6264</v>
      </c>
      <c r="I47" s="162"/>
      <c r="J47" s="162">
        <f t="shared" si="9"/>
        <v>3334</v>
      </c>
      <c r="K47" s="152">
        <f>J47/H47*100</f>
        <v>53.224776500638569</v>
      </c>
    </row>
    <row r="48" spans="1:13" s="10" customFormat="1" ht="63.75" customHeight="1">
      <c r="A48" s="159" t="s">
        <v>128</v>
      </c>
      <c r="B48" s="155">
        <v>20260</v>
      </c>
      <c r="C48" s="155">
        <v>20237</v>
      </c>
      <c r="D48" s="152">
        <f>C48/B48*100</f>
        <v>99.886475814412634</v>
      </c>
      <c r="E48" s="156">
        <v>13474</v>
      </c>
      <c r="F48" s="155">
        <v>9940</v>
      </c>
      <c r="G48" s="152">
        <f>F48/E48*100</f>
        <v>73.771708475582599</v>
      </c>
      <c r="H48" s="162">
        <f t="shared" si="8"/>
        <v>33734</v>
      </c>
      <c r="I48" s="162"/>
      <c r="J48" s="162">
        <f t="shared" si="9"/>
        <v>30177</v>
      </c>
      <c r="K48" s="152">
        <f>J48/H48*100</f>
        <v>89.455741981383767</v>
      </c>
    </row>
    <row r="49" spans="1:14" s="10" customFormat="1" ht="59.25" customHeight="1">
      <c r="A49" s="163" t="s">
        <v>134</v>
      </c>
      <c r="B49" s="154">
        <v>0</v>
      </c>
      <c r="C49" s="154">
        <v>4</v>
      </c>
      <c r="D49" s="152">
        <v>0</v>
      </c>
      <c r="E49" s="156">
        <v>0</v>
      </c>
      <c r="F49" s="155">
        <v>0</v>
      </c>
      <c r="G49" s="152">
        <v>0</v>
      </c>
      <c r="H49" s="162">
        <f t="shared" si="8"/>
        <v>0</v>
      </c>
      <c r="I49" s="162">
        <f>C49+F49</f>
        <v>4</v>
      </c>
      <c r="J49" s="162">
        <f t="shared" si="9"/>
        <v>4</v>
      </c>
      <c r="K49" s="152">
        <v>0</v>
      </c>
      <c r="N49" s="212"/>
    </row>
    <row r="50" spans="1:14" s="10" customFormat="1" ht="128.25" customHeight="1">
      <c r="A50" s="163" t="s">
        <v>200</v>
      </c>
      <c r="B50" s="154">
        <v>0</v>
      </c>
      <c r="C50" s="154">
        <v>27</v>
      </c>
      <c r="D50" s="152">
        <v>0</v>
      </c>
      <c r="E50" s="156">
        <v>0</v>
      </c>
      <c r="F50" s="155">
        <v>0</v>
      </c>
      <c r="G50" s="152"/>
      <c r="H50" s="162">
        <f t="shared" si="8"/>
        <v>0</v>
      </c>
      <c r="I50" s="162"/>
      <c r="J50" s="162">
        <f t="shared" si="9"/>
        <v>27</v>
      </c>
      <c r="K50" s="152">
        <v>0</v>
      </c>
      <c r="N50" s="212"/>
    </row>
    <row r="51" spans="1:14" s="10" customFormat="1" ht="87.75" customHeight="1">
      <c r="A51" s="163" t="s">
        <v>129</v>
      </c>
      <c r="B51" s="154">
        <v>0</v>
      </c>
      <c r="C51" s="154">
        <v>-67</v>
      </c>
      <c r="D51" s="152">
        <v>0</v>
      </c>
      <c r="E51" s="156">
        <v>0</v>
      </c>
      <c r="F51" s="155">
        <v>-27</v>
      </c>
      <c r="G51" s="152">
        <v>0</v>
      </c>
      <c r="H51" s="162">
        <f t="shared" si="8"/>
        <v>0</v>
      </c>
      <c r="I51" s="162"/>
      <c r="J51" s="162">
        <f t="shared" si="9"/>
        <v>-94</v>
      </c>
      <c r="K51" s="152">
        <v>0</v>
      </c>
    </row>
    <row r="52" spans="1:14" s="10" customFormat="1" ht="24" customHeight="1">
      <c r="A52" s="165" t="s">
        <v>3</v>
      </c>
      <c r="B52" s="166">
        <f>SUM(B35:B51)</f>
        <v>1680028.5999999999</v>
      </c>
      <c r="C52" s="166">
        <f>SUM(C35:C51)</f>
        <v>1386068</v>
      </c>
      <c r="D52" s="152">
        <f>C52/B52*100</f>
        <v>82.502643109766112</v>
      </c>
      <c r="E52" s="166">
        <f>SUM(E35:E51)</f>
        <v>168724</v>
      </c>
      <c r="F52" s="166">
        <f>SUM(F35:F51)</f>
        <v>134564</v>
      </c>
      <c r="G52" s="152">
        <f>F52/E52*100</f>
        <v>79.753917640643891</v>
      </c>
      <c r="H52" s="166">
        <f>(B52+E52)-(E39+E40+E41+E42+E44+P47+E46+E48+E49+B47)</f>
        <v>1734546.5999999999</v>
      </c>
      <c r="I52" s="166">
        <f>(C52+F52)-(F39+F40+F41+F42+F44+Q47+F46+F48+F49+C47)+3688</f>
        <v>1425848</v>
      </c>
      <c r="J52" s="166">
        <f>(C52+F52)-(C47+F39+F40+F41+F42+F44+F48)</f>
        <v>1422160</v>
      </c>
      <c r="K52" s="152">
        <f>J52/H52*100</f>
        <v>81.990302249590769</v>
      </c>
    </row>
    <row r="53" spans="1:14" s="10" customFormat="1" ht="24" customHeight="1">
      <c r="A53" s="268" t="s">
        <v>79</v>
      </c>
      <c r="B53" s="269"/>
      <c r="C53" s="269"/>
      <c r="D53" s="269"/>
      <c r="E53" s="269"/>
      <c r="F53" s="269"/>
      <c r="G53" s="269"/>
      <c r="H53" s="269"/>
      <c r="I53" s="269"/>
      <c r="J53" s="269"/>
      <c r="K53" s="270"/>
    </row>
    <row r="54" spans="1:14" s="10" customFormat="1" ht="19.5" customHeight="1">
      <c r="A54" s="271" t="s">
        <v>35</v>
      </c>
      <c r="B54" s="272" t="s">
        <v>23</v>
      </c>
      <c r="C54" s="272"/>
      <c r="D54" s="272"/>
      <c r="E54" s="273" t="s">
        <v>38</v>
      </c>
      <c r="F54" s="274"/>
      <c r="G54" s="275"/>
      <c r="H54" s="276" t="s">
        <v>74</v>
      </c>
      <c r="I54" s="276"/>
      <c r="J54" s="276"/>
      <c r="K54" s="276"/>
    </row>
    <row r="55" spans="1:14" s="10" customFormat="1" ht="86.25" customHeight="1">
      <c r="A55" s="254"/>
      <c r="B55" s="142" t="s">
        <v>154</v>
      </c>
      <c r="C55" s="142" t="s">
        <v>203</v>
      </c>
      <c r="D55" s="143" t="s">
        <v>53</v>
      </c>
      <c r="E55" s="142" t="s">
        <v>154</v>
      </c>
      <c r="F55" s="142" t="s">
        <v>203</v>
      </c>
      <c r="G55" s="143" t="s">
        <v>53</v>
      </c>
      <c r="H55" s="142" t="s">
        <v>154</v>
      </c>
      <c r="I55" s="142" t="s">
        <v>110</v>
      </c>
      <c r="J55" s="142" t="s">
        <v>204</v>
      </c>
      <c r="K55" s="143" t="s">
        <v>53</v>
      </c>
    </row>
    <row r="56" spans="1:14" s="10" customFormat="1" ht="43.5" customHeight="1">
      <c r="A56" s="167" t="s">
        <v>46</v>
      </c>
      <c r="B56" s="168">
        <f>SUM(B57:B63)</f>
        <v>67829</v>
      </c>
      <c r="C56" s="168">
        <f>SUM(C57:C63)</f>
        <v>51226</v>
      </c>
      <c r="D56" s="152">
        <f t="shared" ref="D56:D86" si="10">IF(B56=0,  "0 ", C56/B56*100)</f>
        <v>75.522269235872557</v>
      </c>
      <c r="E56" s="168">
        <f>SUM(E57:E63)</f>
        <v>36652</v>
      </c>
      <c r="F56" s="168">
        <f>SUM(F57:F63)</f>
        <v>27676</v>
      </c>
      <c r="G56" s="152">
        <f t="shared" ref="G56:G86" si="11">IF(E56=0,  "0 ", F56/E56*100)</f>
        <v>75.510204081632651</v>
      </c>
      <c r="H56" s="168">
        <f>SUM(H57:H63)</f>
        <v>104171</v>
      </c>
      <c r="I56" s="168">
        <f>SUM(I57:I63)</f>
        <v>303</v>
      </c>
      <c r="J56" s="168">
        <f>SUM(J57:J63)</f>
        <v>78599</v>
      </c>
      <c r="K56" s="152">
        <f t="shared" ref="K56:K86" si="12">IF(H56=0,  "0 ", J56/H56*100)</f>
        <v>75.451901200910044</v>
      </c>
    </row>
    <row r="57" spans="1:14" s="10" customFormat="1" ht="87.75" customHeight="1">
      <c r="A57" s="169" t="s">
        <v>54</v>
      </c>
      <c r="B57" s="170">
        <v>2535</v>
      </c>
      <c r="C57" s="171">
        <v>1913</v>
      </c>
      <c r="D57" s="152">
        <f t="shared" si="10"/>
        <v>75.463510848126234</v>
      </c>
      <c r="E57" s="170">
        <v>0</v>
      </c>
      <c r="F57" s="171">
        <v>0</v>
      </c>
      <c r="G57" s="152" t="str">
        <f t="shared" si="11"/>
        <v xml:space="preserve">0 </v>
      </c>
      <c r="H57" s="172">
        <f>B57+E57</f>
        <v>2535</v>
      </c>
      <c r="I57" s="172"/>
      <c r="J57" s="173">
        <f>C57+F57</f>
        <v>1913</v>
      </c>
      <c r="K57" s="152">
        <f t="shared" si="12"/>
        <v>75.463510848126234</v>
      </c>
      <c r="L57" s="104"/>
    </row>
    <row r="58" spans="1:14" s="10" customFormat="1" ht="103.5" customHeight="1">
      <c r="A58" s="169" t="s">
        <v>55</v>
      </c>
      <c r="B58" s="174">
        <v>3569</v>
      </c>
      <c r="C58" s="175">
        <v>2104</v>
      </c>
      <c r="D58" s="152">
        <f t="shared" si="10"/>
        <v>58.95208741944522</v>
      </c>
      <c r="E58" s="174">
        <v>25</v>
      </c>
      <c r="F58" s="176">
        <v>20</v>
      </c>
      <c r="G58" s="152">
        <f t="shared" si="11"/>
        <v>80</v>
      </c>
      <c r="H58" s="172">
        <f>B58</f>
        <v>3569</v>
      </c>
      <c r="I58" s="172">
        <v>20</v>
      </c>
      <c r="J58" s="173">
        <f>C58++F58-I58</f>
        <v>2104</v>
      </c>
      <c r="K58" s="152">
        <f t="shared" si="12"/>
        <v>58.95208741944522</v>
      </c>
      <c r="L58" s="104"/>
    </row>
    <row r="59" spans="1:14" s="10" customFormat="1" ht="126.75" customHeight="1">
      <c r="A59" s="169" t="s">
        <v>56</v>
      </c>
      <c r="B59" s="174">
        <v>51133</v>
      </c>
      <c r="C59" s="175">
        <v>39753</v>
      </c>
      <c r="D59" s="152">
        <f t="shared" si="10"/>
        <v>77.744313848199795</v>
      </c>
      <c r="E59" s="174">
        <v>34511</v>
      </c>
      <c r="F59" s="176">
        <v>26666</v>
      </c>
      <c r="G59" s="152">
        <f t="shared" si="11"/>
        <v>77.268117411839697</v>
      </c>
      <c r="H59" s="172">
        <v>85632</v>
      </c>
      <c r="I59" s="172">
        <v>10</v>
      </c>
      <c r="J59" s="173">
        <f>C59+F59-I59</f>
        <v>66409</v>
      </c>
      <c r="K59" s="152">
        <f t="shared" si="12"/>
        <v>77.551616218236177</v>
      </c>
      <c r="L59" s="104"/>
    </row>
    <row r="60" spans="1:14" s="10" customFormat="1" ht="28.5" customHeight="1">
      <c r="A60" s="169" t="s">
        <v>92</v>
      </c>
      <c r="B60" s="174">
        <v>61</v>
      </c>
      <c r="C60" s="175">
        <v>0</v>
      </c>
      <c r="D60" s="152">
        <f t="shared" si="10"/>
        <v>0</v>
      </c>
      <c r="E60" s="174">
        <v>0</v>
      </c>
      <c r="F60" s="176">
        <v>0</v>
      </c>
      <c r="G60" s="152" t="str">
        <f t="shared" si="11"/>
        <v xml:space="preserve">0 </v>
      </c>
      <c r="H60" s="172">
        <f>B60+E60</f>
        <v>61</v>
      </c>
      <c r="I60" s="172"/>
      <c r="J60" s="173">
        <f>C60+F60</f>
        <v>0</v>
      </c>
      <c r="K60" s="152">
        <f t="shared" si="12"/>
        <v>0</v>
      </c>
      <c r="L60" s="104"/>
    </row>
    <row r="61" spans="1:14" s="10" customFormat="1" ht="43.5" customHeight="1">
      <c r="A61" s="169" t="s">
        <v>6</v>
      </c>
      <c r="B61" s="174">
        <v>1904</v>
      </c>
      <c r="C61" s="175">
        <v>1500</v>
      </c>
      <c r="D61" s="152">
        <f t="shared" si="10"/>
        <v>78.78151260504201</v>
      </c>
      <c r="E61" s="174">
        <v>0</v>
      </c>
      <c r="F61" s="176">
        <v>0</v>
      </c>
      <c r="G61" s="152" t="str">
        <f t="shared" si="11"/>
        <v xml:space="preserve">0 </v>
      </c>
      <c r="H61" s="172">
        <f>B61+E61</f>
        <v>1904</v>
      </c>
      <c r="I61" s="172"/>
      <c r="J61" s="173">
        <f>C61+F61</f>
        <v>1500</v>
      </c>
      <c r="K61" s="152">
        <f t="shared" si="12"/>
        <v>78.78151260504201</v>
      </c>
      <c r="L61" s="104"/>
    </row>
    <row r="62" spans="1:14" s="10" customFormat="1" ht="31.5" customHeight="1">
      <c r="A62" s="169" t="s">
        <v>75</v>
      </c>
      <c r="B62" s="174">
        <v>1069</v>
      </c>
      <c r="C62" s="175">
        <v>0</v>
      </c>
      <c r="D62" s="152">
        <f t="shared" si="10"/>
        <v>0</v>
      </c>
      <c r="E62" s="174">
        <v>643</v>
      </c>
      <c r="F62" s="176">
        <v>0</v>
      </c>
      <c r="G62" s="152">
        <f t="shared" si="11"/>
        <v>0</v>
      </c>
      <c r="H62" s="172">
        <f>B62+E62</f>
        <v>1712</v>
      </c>
      <c r="I62" s="172"/>
      <c r="J62" s="173">
        <f>C62+F62</f>
        <v>0</v>
      </c>
      <c r="K62" s="152">
        <f t="shared" si="12"/>
        <v>0</v>
      </c>
      <c r="L62" s="104"/>
    </row>
    <row r="63" spans="1:14" s="10" customFormat="1" ht="44.25" customHeight="1">
      <c r="A63" s="169" t="s">
        <v>57</v>
      </c>
      <c r="B63" s="174">
        <v>7558</v>
      </c>
      <c r="C63" s="175">
        <v>5956</v>
      </c>
      <c r="D63" s="152">
        <f t="shared" si="10"/>
        <v>78.803916379994703</v>
      </c>
      <c r="E63" s="174">
        <v>1473</v>
      </c>
      <c r="F63" s="176">
        <v>990</v>
      </c>
      <c r="G63" s="152">
        <f t="shared" si="11"/>
        <v>67.209775967413449</v>
      </c>
      <c r="H63" s="172">
        <v>8758</v>
      </c>
      <c r="I63" s="172">
        <v>273</v>
      </c>
      <c r="J63" s="173">
        <f>C63+F63-I63</f>
        <v>6673</v>
      </c>
      <c r="K63" s="152">
        <f t="shared" si="12"/>
        <v>76.193194793331813</v>
      </c>
      <c r="L63" s="104"/>
    </row>
    <row r="64" spans="1:14" s="10" customFormat="1" ht="31.5" customHeight="1">
      <c r="A64" s="167" t="s">
        <v>47</v>
      </c>
      <c r="B64" s="168">
        <f>B65</f>
        <v>0</v>
      </c>
      <c r="C64" s="168">
        <f>C65</f>
        <v>0</v>
      </c>
      <c r="D64" s="152" t="str">
        <f t="shared" si="10"/>
        <v xml:space="preserve">0 </v>
      </c>
      <c r="E64" s="168">
        <f>E65</f>
        <v>1229</v>
      </c>
      <c r="F64" s="168">
        <f>F65</f>
        <v>790</v>
      </c>
      <c r="G64" s="152">
        <f t="shared" si="11"/>
        <v>64.27990235964198</v>
      </c>
      <c r="H64" s="168">
        <f>H65</f>
        <v>1229</v>
      </c>
      <c r="I64" s="168">
        <f>I65</f>
        <v>0</v>
      </c>
      <c r="J64" s="168">
        <f>J65</f>
        <v>790</v>
      </c>
      <c r="K64" s="152">
        <f t="shared" si="12"/>
        <v>64.27990235964198</v>
      </c>
      <c r="L64" s="104"/>
    </row>
    <row r="65" spans="1:12" s="10" customFormat="1" ht="44.25" customHeight="1">
      <c r="A65" s="169" t="s">
        <v>26</v>
      </c>
      <c r="B65" s="174">
        <v>0</v>
      </c>
      <c r="C65" s="174">
        <v>0</v>
      </c>
      <c r="D65" s="152" t="str">
        <f t="shared" si="10"/>
        <v xml:space="preserve">0 </v>
      </c>
      <c r="E65" s="174">
        <v>1229</v>
      </c>
      <c r="F65" s="176">
        <v>790</v>
      </c>
      <c r="G65" s="152">
        <f t="shared" si="11"/>
        <v>64.27990235964198</v>
      </c>
      <c r="H65" s="172">
        <v>1229</v>
      </c>
      <c r="I65" s="172"/>
      <c r="J65" s="155">
        <f>C65+F65</f>
        <v>790</v>
      </c>
      <c r="K65" s="152">
        <f t="shared" si="12"/>
        <v>64.27990235964198</v>
      </c>
      <c r="L65" s="104"/>
    </row>
    <row r="66" spans="1:12" s="10" customFormat="1" ht="39" hidden="1" customHeight="1">
      <c r="A66" s="169" t="s">
        <v>41</v>
      </c>
      <c r="B66" s="174"/>
      <c r="C66" s="174"/>
      <c r="D66" s="152" t="str">
        <f t="shared" si="10"/>
        <v xml:space="preserve">0 </v>
      </c>
      <c r="E66" s="174"/>
      <c r="F66" s="172"/>
      <c r="G66" s="152" t="str">
        <f t="shared" si="11"/>
        <v xml:space="preserve">0 </v>
      </c>
      <c r="H66" s="172">
        <f>B66+E66</f>
        <v>0</v>
      </c>
      <c r="I66" s="172"/>
      <c r="J66" s="172">
        <f>C66+F66</f>
        <v>0</v>
      </c>
      <c r="K66" s="152" t="str">
        <f t="shared" si="12"/>
        <v xml:space="preserve">0 </v>
      </c>
      <c r="L66" s="104"/>
    </row>
    <row r="67" spans="1:12" s="10" customFormat="1" ht="45.75" customHeight="1">
      <c r="A67" s="167" t="s">
        <v>107</v>
      </c>
      <c r="B67" s="168">
        <f>B68+B69+B70+B71</f>
        <v>10218</v>
      </c>
      <c r="C67" s="168">
        <f>C68+C69+C70+C71</f>
        <v>8070</v>
      </c>
      <c r="D67" s="152">
        <f t="shared" si="10"/>
        <v>78.978273634762189</v>
      </c>
      <c r="E67" s="168">
        <f>E68+E69+E71+E70</f>
        <v>16237</v>
      </c>
      <c r="F67" s="168">
        <f>F68+F71+F69+F70</f>
        <v>10055</v>
      </c>
      <c r="G67" s="152">
        <f t="shared" si="11"/>
        <v>61.926464248321736</v>
      </c>
      <c r="H67" s="168">
        <f>H68+H69+H71+H70</f>
        <v>26083</v>
      </c>
      <c r="I67" s="168">
        <f>I68+I69+I71</f>
        <v>72</v>
      </c>
      <c r="J67" s="168">
        <f>J68+J69+J71+J70</f>
        <v>18053</v>
      </c>
      <c r="K67" s="152">
        <f t="shared" si="12"/>
        <v>69.213664072384304</v>
      </c>
      <c r="L67" s="104"/>
    </row>
    <row r="68" spans="1:12" s="10" customFormat="1" ht="23.25" customHeight="1">
      <c r="A68" s="169" t="s">
        <v>111</v>
      </c>
      <c r="B68" s="174">
        <v>1229</v>
      </c>
      <c r="C68" s="175">
        <v>987</v>
      </c>
      <c r="D68" s="152">
        <f t="shared" si="10"/>
        <v>80.309194467046368</v>
      </c>
      <c r="E68" s="174">
        <v>0</v>
      </c>
      <c r="F68" s="176">
        <v>0</v>
      </c>
      <c r="G68" s="152" t="str">
        <f t="shared" si="11"/>
        <v xml:space="preserve">0 </v>
      </c>
      <c r="H68" s="172">
        <f>B68+E68</f>
        <v>1229</v>
      </c>
      <c r="I68" s="172"/>
      <c r="J68" s="176">
        <f>C68+F68</f>
        <v>987</v>
      </c>
      <c r="K68" s="152">
        <f t="shared" si="12"/>
        <v>80.309194467046368</v>
      </c>
      <c r="L68" s="104"/>
    </row>
    <row r="69" spans="1:12" s="10" customFormat="1" ht="87" hidden="1" customHeight="1">
      <c r="A69" s="169" t="s">
        <v>69</v>
      </c>
      <c r="B69" s="174"/>
      <c r="C69" s="175">
        <v>0</v>
      </c>
      <c r="D69" s="152" t="str">
        <f t="shared" si="10"/>
        <v xml:space="preserve">0 </v>
      </c>
      <c r="E69" s="174">
        <v>0</v>
      </c>
      <c r="F69" s="176">
        <v>0</v>
      </c>
      <c r="G69" s="152" t="str">
        <f t="shared" si="11"/>
        <v xml:space="preserve">0 </v>
      </c>
      <c r="H69" s="172">
        <f>B69+E69</f>
        <v>0</v>
      </c>
      <c r="I69" s="172"/>
      <c r="J69" s="176">
        <f>C69+F69</f>
        <v>0</v>
      </c>
      <c r="K69" s="152" t="str">
        <f t="shared" si="12"/>
        <v xml:space="preserve">0 </v>
      </c>
      <c r="L69" s="104"/>
    </row>
    <row r="70" spans="1:12" s="10" customFormat="1" ht="72.599999999999994" customHeight="1">
      <c r="A70" s="169" t="s">
        <v>132</v>
      </c>
      <c r="B70" s="174">
        <v>5763</v>
      </c>
      <c r="C70" s="175">
        <v>4070</v>
      </c>
      <c r="D70" s="152">
        <f t="shared" si="10"/>
        <v>70.622939441263227</v>
      </c>
      <c r="E70" s="174">
        <v>7936</v>
      </c>
      <c r="F70" s="176">
        <v>6895</v>
      </c>
      <c r="G70" s="152">
        <f t="shared" si="11"/>
        <v>86.882560483870961</v>
      </c>
      <c r="H70" s="172">
        <v>13699</v>
      </c>
      <c r="I70" s="172"/>
      <c r="J70" s="176">
        <f>C70+F70</f>
        <v>10965</v>
      </c>
      <c r="K70" s="152">
        <f t="shared" si="12"/>
        <v>80.042338856850876</v>
      </c>
      <c r="L70" s="104"/>
    </row>
    <row r="71" spans="1:12" s="10" customFormat="1" ht="64.5" customHeight="1">
      <c r="A71" s="169" t="s">
        <v>91</v>
      </c>
      <c r="B71" s="174">
        <v>3226</v>
      </c>
      <c r="C71" s="175">
        <v>3013</v>
      </c>
      <c r="D71" s="152">
        <f t="shared" si="10"/>
        <v>93.397396156230627</v>
      </c>
      <c r="E71" s="174">
        <v>8301</v>
      </c>
      <c r="F71" s="176">
        <v>3160</v>
      </c>
      <c r="G71" s="152">
        <f t="shared" si="11"/>
        <v>38.067702686423324</v>
      </c>
      <c r="H71" s="172">
        <v>11155</v>
      </c>
      <c r="I71" s="172">
        <v>72</v>
      </c>
      <c r="J71" s="176">
        <f>C71+F71-I71</f>
        <v>6101</v>
      </c>
      <c r="K71" s="152">
        <f t="shared" si="12"/>
        <v>54.692962796952038</v>
      </c>
      <c r="L71" s="104"/>
    </row>
    <row r="72" spans="1:12" s="10" customFormat="1" ht="27.75" customHeight="1">
      <c r="A72" s="167" t="s">
        <v>48</v>
      </c>
      <c r="B72" s="168">
        <f>B73+B75+B77+B78+B79+B74+B76</f>
        <v>440536</v>
      </c>
      <c r="C72" s="168">
        <f>C73+C75+C77+C78+C79+C74+C76</f>
        <v>365126</v>
      </c>
      <c r="D72" s="152">
        <f t="shared" si="10"/>
        <v>82.882216209344989</v>
      </c>
      <c r="E72" s="168">
        <f>E73+E75+E77+E78+E79+E74+E76</f>
        <v>32546</v>
      </c>
      <c r="F72" s="168">
        <f>F73+F75+F77+F78+F79+F74+F76</f>
        <v>21815</v>
      </c>
      <c r="G72" s="152">
        <f t="shared" si="11"/>
        <v>67.028206231180491</v>
      </c>
      <c r="H72" s="168">
        <f>H73+H75+H77+H78+H79+H74+H76</f>
        <v>459876</v>
      </c>
      <c r="I72" s="168">
        <f>I73+I75+I77+I78+I79+I74+I76</f>
        <v>9695</v>
      </c>
      <c r="J72" s="168">
        <f>J73+J75+J77+J78+J79+J74+J76</f>
        <v>377246</v>
      </c>
      <c r="K72" s="152">
        <f t="shared" si="12"/>
        <v>82.032113004375091</v>
      </c>
      <c r="L72" s="104"/>
    </row>
    <row r="73" spans="1:12" s="10" customFormat="1" ht="45" customHeight="1">
      <c r="A73" s="169" t="s">
        <v>76</v>
      </c>
      <c r="B73" s="174">
        <v>581</v>
      </c>
      <c r="C73" s="175">
        <v>379</v>
      </c>
      <c r="D73" s="152">
        <f t="shared" si="10"/>
        <v>65.232358003442343</v>
      </c>
      <c r="E73" s="174">
        <v>0</v>
      </c>
      <c r="F73" s="176">
        <v>0</v>
      </c>
      <c r="G73" s="152" t="str">
        <f t="shared" si="11"/>
        <v xml:space="preserve">0 </v>
      </c>
      <c r="H73" s="172">
        <v>581</v>
      </c>
      <c r="I73" s="172"/>
      <c r="J73" s="176">
        <f>C73+F73</f>
        <v>379</v>
      </c>
      <c r="K73" s="152">
        <f t="shared" si="12"/>
        <v>65.232358003442343</v>
      </c>
      <c r="L73" s="104"/>
    </row>
    <row r="74" spans="1:12" s="10" customFormat="1" ht="41.25" customHeight="1">
      <c r="A74" s="169" t="s">
        <v>28</v>
      </c>
      <c r="B74" s="174">
        <v>9916</v>
      </c>
      <c r="C74" s="175">
        <v>7080</v>
      </c>
      <c r="D74" s="152">
        <f t="shared" si="10"/>
        <v>71.399757966922152</v>
      </c>
      <c r="E74" s="174">
        <v>405</v>
      </c>
      <c r="F74" s="176">
        <v>0</v>
      </c>
      <c r="G74" s="152">
        <f t="shared" si="11"/>
        <v>0</v>
      </c>
      <c r="H74" s="172">
        <v>9916</v>
      </c>
      <c r="I74" s="172"/>
      <c r="J74" s="176">
        <f t="shared" ref="J74:J79" si="13">C74+F74</f>
        <v>7080</v>
      </c>
      <c r="K74" s="152">
        <f t="shared" si="12"/>
        <v>71.399757966922152</v>
      </c>
      <c r="L74" s="104"/>
    </row>
    <row r="75" spans="1:12" s="10" customFormat="1" ht="39" hidden="1" customHeight="1">
      <c r="A75" s="169" t="s">
        <v>70</v>
      </c>
      <c r="B75" s="174">
        <v>0</v>
      </c>
      <c r="C75" s="175">
        <v>0</v>
      </c>
      <c r="D75" s="152" t="str">
        <f t="shared" si="10"/>
        <v xml:space="preserve">0 </v>
      </c>
      <c r="E75" s="174">
        <v>0</v>
      </c>
      <c r="F75" s="176">
        <v>0</v>
      </c>
      <c r="G75" s="152" t="str">
        <f t="shared" si="11"/>
        <v xml:space="preserve">0 </v>
      </c>
      <c r="H75" s="172">
        <f>B75+E75</f>
        <v>0</v>
      </c>
      <c r="I75" s="172"/>
      <c r="J75" s="176">
        <f t="shared" si="13"/>
        <v>0</v>
      </c>
      <c r="K75" s="152" t="str">
        <f t="shared" si="12"/>
        <v xml:space="preserve">0 </v>
      </c>
      <c r="L75" s="104"/>
    </row>
    <row r="76" spans="1:12" s="10" customFormat="1" ht="39" hidden="1" customHeight="1">
      <c r="A76" s="169" t="s">
        <v>83</v>
      </c>
      <c r="B76" s="174">
        <v>0</v>
      </c>
      <c r="C76" s="175">
        <v>0</v>
      </c>
      <c r="D76" s="152" t="str">
        <f t="shared" si="10"/>
        <v xml:space="preserve">0 </v>
      </c>
      <c r="E76" s="174">
        <v>0</v>
      </c>
      <c r="F76" s="176">
        <v>0</v>
      </c>
      <c r="G76" s="152" t="str">
        <f t="shared" si="11"/>
        <v xml:space="preserve">0 </v>
      </c>
      <c r="H76" s="172">
        <f>B76+E76</f>
        <v>0</v>
      </c>
      <c r="I76" s="172"/>
      <c r="J76" s="176">
        <f t="shared" si="13"/>
        <v>0</v>
      </c>
      <c r="K76" s="152" t="str">
        <f t="shared" si="12"/>
        <v xml:space="preserve">0 </v>
      </c>
      <c r="L76" s="104"/>
    </row>
    <row r="77" spans="1:12" s="10" customFormat="1" ht="26.25" customHeight="1">
      <c r="A77" s="169" t="s">
        <v>27</v>
      </c>
      <c r="B77" s="174">
        <v>9704</v>
      </c>
      <c r="C77" s="175">
        <v>7927</v>
      </c>
      <c r="D77" s="152">
        <f t="shared" si="10"/>
        <v>81.687963726298435</v>
      </c>
      <c r="E77" s="174">
        <v>0</v>
      </c>
      <c r="F77" s="176">
        <v>0</v>
      </c>
      <c r="G77" s="152" t="str">
        <f t="shared" si="11"/>
        <v xml:space="preserve">0 </v>
      </c>
      <c r="H77" s="172">
        <v>9704</v>
      </c>
      <c r="I77" s="172"/>
      <c r="J77" s="176">
        <f t="shared" si="13"/>
        <v>7927</v>
      </c>
      <c r="K77" s="152">
        <f t="shared" si="12"/>
        <v>81.687963726298435</v>
      </c>
      <c r="L77" s="104"/>
    </row>
    <row r="78" spans="1:12" s="10" customFormat="1" ht="24.75" customHeight="1">
      <c r="A78" s="169" t="s">
        <v>45</v>
      </c>
      <c r="B78" s="174">
        <v>357760</v>
      </c>
      <c r="C78" s="175">
        <v>301988</v>
      </c>
      <c r="D78" s="152">
        <f t="shared" si="10"/>
        <v>84.410778175313055</v>
      </c>
      <c r="E78" s="174">
        <v>15888</v>
      </c>
      <c r="F78" s="176">
        <v>10393</v>
      </c>
      <c r="G78" s="152">
        <f t="shared" si="11"/>
        <v>65.414149043303127</v>
      </c>
      <c r="H78" s="172">
        <v>360847</v>
      </c>
      <c r="I78" s="172">
        <v>9695</v>
      </c>
      <c r="J78" s="176">
        <f>C78+F78-I78</f>
        <v>302686</v>
      </c>
      <c r="K78" s="152">
        <f t="shared" si="12"/>
        <v>83.882088530596064</v>
      </c>
      <c r="L78" s="104"/>
    </row>
    <row r="79" spans="1:12" s="10" customFormat="1" ht="42.75" customHeight="1">
      <c r="A79" s="169" t="s">
        <v>34</v>
      </c>
      <c r="B79" s="174">
        <v>62575</v>
      </c>
      <c r="C79" s="175">
        <v>47752</v>
      </c>
      <c r="D79" s="152">
        <f t="shared" si="10"/>
        <v>76.311626048741516</v>
      </c>
      <c r="E79" s="174">
        <v>16253</v>
      </c>
      <c r="F79" s="176">
        <v>11422</v>
      </c>
      <c r="G79" s="152">
        <f t="shared" si="11"/>
        <v>70.276256691072419</v>
      </c>
      <c r="H79" s="172">
        <v>78828</v>
      </c>
      <c r="I79" s="172"/>
      <c r="J79" s="176">
        <f t="shared" si="13"/>
        <v>59174</v>
      </c>
      <c r="K79" s="152">
        <f t="shared" si="12"/>
        <v>75.067234992642213</v>
      </c>
      <c r="L79" s="104"/>
    </row>
    <row r="80" spans="1:12" s="10" customFormat="1" ht="42.75" customHeight="1">
      <c r="A80" s="167" t="s">
        <v>105</v>
      </c>
      <c r="B80" s="168">
        <f>B81+B82+B84+B85+B83</f>
        <v>90620</v>
      </c>
      <c r="C80" s="168">
        <f>C81+C82+C84+C85+C83</f>
        <v>83229</v>
      </c>
      <c r="D80" s="152">
        <f t="shared" si="10"/>
        <v>91.843963804899573</v>
      </c>
      <c r="E80" s="168">
        <f>E81+E82+E84+E85+E83</f>
        <v>88580</v>
      </c>
      <c r="F80" s="168">
        <f>F81+F82+F84+F85</f>
        <v>74786</v>
      </c>
      <c r="G80" s="152">
        <f t="shared" si="11"/>
        <v>84.427636035222392</v>
      </c>
      <c r="H80" s="168">
        <f>H81+H82+H84+H85+H83</f>
        <v>116983</v>
      </c>
      <c r="I80" s="168">
        <f>I81+I82+I84+I85+I83</f>
        <v>55151</v>
      </c>
      <c r="J80" s="168">
        <f>J81+J82+J84+J85+J83</f>
        <v>102864</v>
      </c>
      <c r="K80" s="152">
        <f t="shared" si="12"/>
        <v>87.930724977133437</v>
      </c>
      <c r="L80" s="104"/>
    </row>
    <row r="81" spans="1:12" s="10" customFormat="1" ht="30" customHeight="1">
      <c r="A81" s="169" t="s">
        <v>80</v>
      </c>
      <c r="B81" s="174">
        <v>390</v>
      </c>
      <c r="C81" s="175">
        <v>222</v>
      </c>
      <c r="D81" s="152">
        <f t="shared" si="10"/>
        <v>56.92307692307692</v>
      </c>
      <c r="E81" s="174">
        <v>0</v>
      </c>
      <c r="F81" s="176">
        <v>0</v>
      </c>
      <c r="G81" s="152" t="str">
        <f t="shared" si="11"/>
        <v xml:space="preserve">0 </v>
      </c>
      <c r="H81" s="172">
        <v>390</v>
      </c>
      <c r="I81" s="172"/>
      <c r="J81" s="173">
        <f>C81+F81</f>
        <v>222</v>
      </c>
      <c r="K81" s="152">
        <f t="shared" si="12"/>
        <v>56.92307692307692</v>
      </c>
      <c r="L81" s="104"/>
    </row>
    <row r="82" spans="1:12" s="10" customFormat="1" ht="39" hidden="1" customHeight="1">
      <c r="A82" s="169" t="s">
        <v>30</v>
      </c>
      <c r="B82" s="174"/>
      <c r="C82" s="175"/>
      <c r="D82" s="152" t="str">
        <f t="shared" si="10"/>
        <v xml:space="preserve">0 </v>
      </c>
      <c r="E82" s="174">
        <v>0</v>
      </c>
      <c r="F82" s="176">
        <v>0</v>
      </c>
      <c r="G82" s="152" t="str">
        <f t="shared" si="11"/>
        <v xml:space="preserve">0 </v>
      </c>
      <c r="H82" s="172">
        <f>B82+E82</f>
        <v>0</v>
      </c>
      <c r="I82" s="172"/>
      <c r="J82" s="173">
        <f>C82+F82</f>
        <v>0</v>
      </c>
      <c r="K82" s="152" t="str">
        <f t="shared" si="12"/>
        <v xml:space="preserve">0 </v>
      </c>
      <c r="L82" s="104"/>
    </row>
    <row r="83" spans="1:12" s="10" customFormat="1" ht="29.25" customHeight="1">
      <c r="A83" s="169" t="s">
        <v>30</v>
      </c>
      <c r="B83" s="174">
        <v>75</v>
      </c>
      <c r="C83" s="175">
        <v>75</v>
      </c>
      <c r="D83" s="152">
        <f t="shared" si="10"/>
        <v>100</v>
      </c>
      <c r="E83" s="174">
        <v>0</v>
      </c>
      <c r="F83" s="176">
        <v>0</v>
      </c>
      <c r="G83" s="152" t="str">
        <f t="shared" si="11"/>
        <v xml:space="preserve">0 </v>
      </c>
      <c r="H83" s="172">
        <v>75</v>
      </c>
      <c r="I83" s="172"/>
      <c r="J83" s="173">
        <f>C83+F83</f>
        <v>75</v>
      </c>
      <c r="K83" s="152">
        <f t="shared" si="12"/>
        <v>100</v>
      </c>
      <c r="L83" s="104"/>
    </row>
    <row r="84" spans="1:12" s="10" customFormat="1" ht="27" customHeight="1">
      <c r="A84" s="169" t="s">
        <v>71</v>
      </c>
      <c r="B84" s="174">
        <v>90155</v>
      </c>
      <c r="C84" s="175">
        <v>82932</v>
      </c>
      <c r="D84" s="152">
        <f t="shared" si="10"/>
        <v>91.988242471299429</v>
      </c>
      <c r="E84" s="174">
        <v>88580</v>
      </c>
      <c r="F84" s="176">
        <v>74786</v>
      </c>
      <c r="G84" s="152">
        <f t="shared" si="11"/>
        <v>84.427636035222392</v>
      </c>
      <c r="H84" s="172">
        <v>116518</v>
      </c>
      <c r="I84" s="172">
        <v>55151</v>
      </c>
      <c r="J84" s="173">
        <f>C84+F84-I84</f>
        <v>102567</v>
      </c>
      <c r="K84" s="152">
        <f t="shared" si="12"/>
        <v>88.026742649204408</v>
      </c>
      <c r="L84" s="104"/>
    </row>
    <row r="85" spans="1:12" s="10" customFormat="1" ht="39" hidden="1" customHeight="1">
      <c r="A85" s="169" t="s">
        <v>72</v>
      </c>
      <c r="B85" s="174">
        <v>0</v>
      </c>
      <c r="C85" s="174">
        <v>0</v>
      </c>
      <c r="D85" s="152" t="str">
        <f t="shared" si="10"/>
        <v xml:space="preserve">0 </v>
      </c>
      <c r="E85" s="174">
        <v>0</v>
      </c>
      <c r="F85" s="172">
        <v>0</v>
      </c>
      <c r="G85" s="152" t="str">
        <f t="shared" si="11"/>
        <v xml:space="preserve">0 </v>
      </c>
      <c r="H85" s="172">
        <f>B85+E85</f>
        <v>0</v>
      </c>
      <c r="I85" s="172"/>
      <c r="J85" s="172">
        <f>C85+F85</f>
        <v>0</v>
      </c>
      <c r="K85" s="152" t="str">
        <f t="shared" si="12"/>
        <v xml:space="preserve">0 </v>
      </c>
      <c r="L85" s="104"/>
    </row>
    <row r="86" spans="1:12" s="10" customFormat="1" ht="25.5" customHeight="1">
      <c r="A86" s="167" t="s">
        <v>106</v>
      </c>
      <c r="B86" s="168">
        <f>B88+B87</f>
        <v>263</v>
      </c>
      <c r="C86" s="168">
        <f>C88</f>
        <v>0</v>
      </c>
      <c r="D86" s="152">
        <f t="shared" si="10"/>
        <v>0</v>
      </c>
      <c r="E86" s="168">
        <f>E88</f>
        <v>0</v>
      </c>
      <c r="F86" s="168">
        <f>F88</f>
        <v>0</v>
      </c>
      <c r="G86" s="152" t="str">
        <f t="shared" si="11"/>
        <v xml:space="preserve">0 </v>
      </c>
      <c r="H86" s="168">
        <f>H88+H87</f>
        <v>263</v>
      </c>
      <c r="I86" s="168">
        <f>I88</f>
        <v>0</v>
      </c>
      <c r="J86" s="168">
        <f>J88</f>
        <v>0</v>
      </c>
      <c r="K86" s="152">
        <f t="shared" si="12"/>
        <v>0</v>
      </c>
      <c r="L86" s="104"/>
    </row>
    <row r="87" spans="1:12" s="10" customFormat="1" ht="24" hidden="1" customHeight="1">
      <c r="A87" s="169" t="s">
        <v>93</v>
      </c>
      <c r="B87" s="170"/>
      <c r="C87" s="168">
        <v>0</v>
      </c>
      <c r="D87" s="152">
        <v>0</v>
      </c>
      <c r="E87" s="168">
        <v>0</v>
      </c>
      <c r="F87" s="168">
        <v>0</v>
      </c>
      <c r="G87" s="152">
        <v>0</v>
      </c>
      <c r="H87" s="168"/>
      <c r="I87" s="168"/>
      <c r="J87" s="168">
        <v>0</v>
      </c>
      <c r="K87" s="152"/>
      <c r="L87" s="104"/>
    </row>
    <row r="88" spans="1:12" s="10" customFormat="1" ht="42" customHeight="1">
      <c r="A88" s="169" t="s">
        <v>112</v>
      </c>
      <c r="B88" s="174">
        <v>263</v>
      </c>
      <c r="C88" s="174">
        <v>0</v>
      </c>
      <c r="D88" s="152">
        <f t="shared" ref="D88:D133" si="14">IF(B88=0,  "0 ", C88/B88*100)</f>
        <v>0</v>
      </c>
      <c r="E88" s="174">
        <v>0</v>
      </c>
      <c r="F88" s="172">
        <v>0</v>
      </c>
      <c r="G88" s="152" t="str">
        <f t="shared" ref="G88:G126" si="15">IF(E88=0,  "0 ", F88/E88*100)</f>
        <v xml:space="preserve">0 </v>
      </c>
      <c r="H88" s="172">
        <f>B88+E88</f>
        <v>263</v>
      </c>
      <c r="I88" s="172"/>
      <c r="J88" s="155">
        <f>C88+F88</f>
        <v>0</v>
      </c>
      <c r="K88" s="152">
        <f t="shared" ref="K88:K133" si="16">IF(H88=0,  "0 ", J88/H88*100)</f>
        <v>0</v>
      </c>
      <c r="L88" s="104"/>
    </row>
    <row r="89" spans="1:12" s="10" customFormat="1" ht="24.75" customHeight="1">
      <c r="A89" s="167" t="s">
        <v>49</v>
      </c>
      <c r="B89" s="177">
        <f>B90+B91+B94+B96+B97+B93</f>
        <v>640166</v>
      </c>
      <c r="C89" s="177">
        <f>C90+C91+C94+C96+C97+C93</f>
        <v>511938</v>
      </c>
      <c r="D89" s="152">
        <f t="shared" si="14"/>
        <v>79.969570392679401</v>
      </c>
      <c r="E89" s="168">
        <f>E90+E91+E94+E96+E97</f>
        <v>285</v>
      </c>
      <c r="F89" s="168">
        <f>F90+F91+F94+F96+F97</f>
        <v>47</v>
      </c>
      <c r="G89" s="152">
        <f t="shared" si="15"/>
        <v>16.491228070175438</v>
      </c>
      <c r="H89" s="168">
        <f>H90+H91+H94+H96+H97+H93</f>
        <v>640451</v>
      </c>
      <c r="I89" s="168">
        <f>I90+I91+I94+I96+I97+I93</f>
        <v>0</v>
      </c>
      <c r="J89" s="168">
        <f>J90+J91+J93+J94+J96+J97</f>
        <v>511985</v>
      </c>
      <c r="K89" s="152">
        <f t="shared" si="16"/>
        <v>79.941322599230858</v>
      </c>
      <c r="L89" s="104"/>
    </row>
    <row r="90" spans="1:12" s="10" customFormat="1" ht="24.75" customHeight="1">
      <c r="A90" s="169" t="s">
        <v>9</v>
      </c>
      <c r="B90" s="174">
        <v>180993</v>
      </c>
      <c r="C90" s="175">
        <v>144095</v>
      </c>
      <c r="D90" s="152">
        <f t="shared" si="14"/>
        <v>79.613576215654746</v>
      </c>
      <c r="E90" s="174">
        <v>0</v>
      </c>
      <c r="F90" s="176">
        <v>0</v>
      </c>
      <c r="G90" s="152" t="str">
        <f t="shared" si="15"/>
        <v xml:space="preserve">0 </v>
      </c>
      <c r="H90" s="174">
        <v>180993</v>
      </c>
      <c r="I90" s="172"/>
      <c r="J90" s="173">
        <f>C90+F90</f>
        <v>144095</v>
      </c>
      <c r="K90" s="152">
        <f t="shared" si="16"/>
        <v>79.613576215654746</v>
      </c>
      <c r="L90" s="104"/>
    </row>
    <row r="91" spans="1:12" s="10" customFormat="1" ht="32.450000000000003" customHeight="1">
      <c r="A91" s="169" t="s">
        <v>10</v>
      </c>
      <c r="B91" s="174">
        <v>390084</v>
      </c>
      <c r="C91" s="175">
        <v>319505</v>
      </c>
      <c r="D91" s="152">
        <f t="shared" si="14"/>
        <v>81.906717527506899</v>
      </c>
      <c r="E91" s="174">
        <v>0</v>
      </c>
      <c r="F91" s="176">
        <v>0</v>
      </c>
      <c r="G91" s="152" t="str">
        <f t="shared" si="15"/>
        <v xml:space="preserve">0 </v>
      </c>
      <c r="H91" s="174">
        <v>390084</v>
      </c>
      <c r="I91" s="172"/>
      <c r="J91" s="173">
        <f t="shared" ref="J91:J97" si="17">C91+F91</f>
        <v>319505</v>
      </c>
      <c r="K91" s="152">
        <f t="shared" si="16"/>
        <v>81.906717527506899</v>
      </c>
      <c r="L91" s="104"/>
    </row>
    <row r="92" spans="1:12" s="10" customFormat="1" ht="32.450000000000003" hidden="1" customHeight="1">
      <c r="A92" s="169" t="s">
        <v>21</v>
      </c>
      <c r="B92" s="174"/>
      <c r="C92" s="175"/>
      <c r="D92" s="152" t="str">
        <f t="shared" si="14"/>
        <v xml:space="preserve">0 </v>
      </c>
      <c r="E92" s="174"/>
      <c r="F92" s="176"/>
      <c r="G92" s="152" t="str">
        <f t="shared" si="15"/>
        <v xml:space="preserve">0 </v>
      </c>
      <c r="H92" s="174">
        <f>B92+E92</f>
        <v>0</v>
      </c>
      <c r="I92" s="172"/>
      <c r="J92" s="173">
        <f t="shared" si="17"/>
        <v>0</v>
      </c>
      <c r="K92" s="152" t="str">
        <f t="shared" si="16"/>
        <v xml:space="preserve">0 </v>
      </c>
      <c r="L92" s="104"/>
    </row>
    <row r="93" spans="1:12" s="10" customFormat="1" ht="32.450000000000003" customHeight="1">
      <c r="A93" s="169" t="s">
        <v>113</v>
      </c>
      <c r="B93" s="174">
        <v>36140</v>
      </c>
      <c r="C93" s="175">
        <v>24287</v>
      </c>
      <c r="D93" s="152">
        <f t="shared" si="14"/>
        <v>67.202545655783069</v>
      </c>
      <c r="E93" s="174">
        <v>0</v>
      </c>
      <c r="F93" s="176">
        <v>0</v>
      </c>
      <c r="G93" s="152" t="str">
        <f t="shared" si="15"/>
        <v xml:space="preserve">0 </v>
      </c>
      <c r="H93" s="174">
        <v>36140</v>
      </c>
      <c r="I93" s="172"/>
      <c r="J93" s="173">
        <f t="shared" si="17"/>
        <v>24287</v>
      </c>
      <c r="K93" s="152">
        <f t="shared" si="16"/>
        <v>67.202545655783069</v>
      </c>
      <c r="L93" s="104"/>
    </row>
    <row r="94" spans="1:12" s="10" customFormat="1" ht="60.75" customHeight="1">
      <c r="A94" s="169" t="s">
        <v>96</v>
      </c>
      <c r="B94" s="174">
        <v>805</v>
      </c>
      <c r="C94" s="175">
        <v>393</v>
      </c>
      <c r="D94" s="152">
        <f t="shared" si="14"/>
        <v>48.819875776397517</v>
      </c>
      <c r="E94" s="174">
        <v>144</v>
      </c>
      <c r="F94" s="176">
        <v>8</v>
      </c>
      <c r="G94" s="152">
        <f t="shared" si="15"/>
        <v>5.5555555555555554</v>
      </c>
      <c r="H94" s="174">
        <v>949</v>
      </c>
      <c r="I94" s="172"/>
      <c r="J94" s="173">
        <f t="shared" si="17"/>
        <v>401</v>
      </c>
      <c r="K94" s="152">
        <f t="shared" si="16"/>
        <v>42.255005268703897</v>
      </c>
      <c r="L94" s="104"/>
    </row>
    <row r="95" spans="1:12" s="10" customFormat="1" ht="6" hidden="1" customHeight="1">
      <c r="A95" s="169" t="s">
        <v>39</v>
      </c>
      <c r="B95" s="174">
        <v>0</v>
      </c>
      <c r="C95" s="175"/>
      <c r="D95" s="152" t="str">
        <f t="shared" si="14"/>
        <v xml:space="preserve">0 </v>
      </c>
      <c r="E95" s="174"/>
      <c r="F95" s="176"/>
      <c r="G95" s="152" t="str">
        <f t="shared" si="15"/>
        <v xml:space="preserve">0 </v>
      </c>
      <c r="H95" s="174">
        <f>B95+E95</f>
        <v>0</v>
      </c>
      <c r="I95" s="172"/>
      <c r="J95" s="173">
        <f t="shared" si="17"/>
        <v>0</v>
      </c>
      <c r="K95" s="152" t="str">
        <f t="shared" si="16"/>
        <v xml:space="preserve">0 </v>
      </c>
      <c r="L95" s="104"/>
    </row>
    <row r="96" spans="1:12" s="10" customFormat="1" ht="45" customHeight="1">
      <c r="A96" s="169" t="s">
        <v>20</v>
      </c>
      <c r="B96" s="174">
        <v>936</v>
      </c>
      <c r="C96" s="175">
        <v>453</v>
      </c>
      <c r="D96" s="152">
        <f t="shared" si="14"/>
        <v>48.397435897435898</v>
      </c>
      <c r="E96" s="174">
        <v>141</v>
      </c>
      <c r="F96" s="176">
        <v>39</v>
      </c>
      <c r="G96" s="152">
        <f t="shared" si="15"/>
        <v>27.659574468085108</v>
      </c>
      <c r="H96" s="174">
        <v>1077</v>
      </c>
      <c r="I96" s="172"/>
      <c r="J96" s="173">
        <f t="shared" si="17"/>
        <v>492</v>
      </c>
      <c r="K96" s="152">
        <f t="shared" si="16"/>
        <v>45.682451253481894</v>
      </c>
      <c r="L96" s="104"/>
    </row>
    <row r="97" spans="1:12" s="10" customFormat="1" ht="42" customHeight="1">
      <c r="A97" s="169" t="s">
        <v>29</v>
      </c>
      <c r="B97" s="174">
        <v>31208</v>
      </c>
      <c r="C97" s="175">
        <v>23205</v>
      </c>
      <c r="D97" s="152">
        <f t="shared" si="14"/>
        <v>74.355934375801084</v>
      </c>
      <c r="E97" s="174">
        <v>0</v>
      </c>
      <c r="F97" s="176">
        <v>0</v>
      </c>
      <c r="G97" s="152" t="str">
        <f t="shared" si="15"/>
        <v xml:space="preserve">0 </v>
      </c>
      <c r="H97" s="174">
        <v>31208</v>
      </c>
      <c r="I97" s="172"/>
      <c r="J97" s="173">
        <f t="shared" si="17"/>
        <v>23205</v>
      </c>
      <c r="K97" s="152">
        <f t="shared" si="16"/>
        <v>74.355934375801084</v>
      </c>
      <c r="L97" s="104"/>
    </row>
    <row r="98" spans="1:12" s="10" customFormat="1" ht="42" customHeight="1">
      <c r="A98" s="167" t="s">
        <v>97</v>
      </c>
      <c r="B98" s="168">
        <f>B99+B100+B101</f>
        <v>122214</v>
      </c>
      <c r="C98" s="168">
        <f>C99+C100+C101</f>
        <v>90155</v>
      </c>
      <c r="D98" s="152">
        <f t="shared" si="14"/>
        <v>73.768144402441621</v>
      </c>
      <c r="E98" s="168">
        <f>E99+E100+E101</f>
        <v>0</v>
      </c>
      <c r="F98" s="168">
        <f>F99+F100+F101</f>
        <v>0</v>
      </c>
      <c r="G98" s="152" t="str">
        <f t="shared" si="15"/>
        <v xml:space="preserve">0 </v>
      </c>
      <c r="H98" s="168">
        <f>H99+H100+H101</f>
        <v>122214</v>
      </c>
      <c r="I98" s="168">
        <f>I99+I100+I101</f>
        <v>0</v>
      </c>
      <c r="J98" s="168">
        <f>J99+J100+J101</f>
        <v>90155</v>
      </c>
      <c r="K98" s="152">
        <f t="shared" si="16"/>
        <v>73.768144402441621</v>
      </c>
      <c r="L98" s="104"/>
    </row>
    <row r="99" spans="1:12" s="10" customFormat="1" ht="24.75" customHeight="1">
      <c r="A99" s="169" t="s">
        <v>11</v>
      </c>
      <c r="B99" s="174">
        <v>92052</v>
      </c>
      <c r="C99" s="175">
        <v>68428</v>
      </c>
      <c r="D99" s="152">
        <f t="shared" si="14"/>
        <v>74.336244731238864</v>
      </c>
      <c r="E99" s="174">
        <v>0</v>
      </c>
      <c r="F99" s="176">
        <v>0</v>
      </c>
      <c r="G99" s="152" t="str">
        <f t="shared" si="15"/>
        <v xml:space="preserve">0 </v>
      </c>
      <c r="H99" s="172">
        <v>92052</v>
      </c>
      <c r="I99" s="172"/>
      <c r="J99" s="173">
        <f>C99+F99</f>
        <v>68428</v>
      </c>
      <c r="K99" s="152">
        <f t="shared" si="16"/>
        <v>74.336244731238864</v>
      </c>
      <c r="L99" s="104"/>
    </row>
    <row r="100" spans="1:12" s="10" customFormat="1" ht="39" hidden="1" customHeight="1">
      <c r="A100" s="169" t="s">
        <v>12</v>
      </c>
      <c r="B100" s="174"/>
      <c r="C100" s="175">
        <v>0</v>
      </c>
      <c r="D100" s="152" t="str">
        <f t="shared" si="14"/>
        <v xml:space="preserve">0 </v>
      </c>
      <c r="E100" s="174">
        <v>0</v>
      </c>
      <c r="F100" s="176">
        <v>0</v>
      </c>
      <c r="G100" s="152" t="str">
        <f t="shared" si="15"/>
        <v xml:space="preserve">0 </v>
      </c>
      <c r="H100" s="172">
        <f>B100+E100</f>
        <v>0</v>
      </c>
      <c r="I100" s="172"/>
      <c r="J100" s="173">
        <f>C100+F100</f>
        <v>0</v>
      </c>
      <c r="K100" s="152" t="str">
        <f t="shared" si="16"/>
        <v xml:space="preserve">0 </v>
      </c>
      <c r="L100" s="104"/>
    </row>
    <row r="101" spans="1:12" s="10" customFormat="1" ht="52.5" customHeight="1">
      <c r="A101" s="169" t="s">
        <v>73</v>
      </c>
      <c r="B101" s="174">
        <v>30162</v>
      </c>
      <c r="C101" s="175">
        <v>21727</v>
      </c>
      <c r="D101" s="152">
        <f t="shared" si="14"/>
        <v>72.034347854916774</v>
      </c>
      <c r="E101" s="174">
        <v>0</v>
      </c>
      <c r="F101" s="176">
        <v>0</v>
      </c>
      <c r="G101" s="152" t="str">
        <f t="shared" si="15"/>
        <v xml:space="preserve">0 </v>
      </c>
      <c r="H101" s="172">
        <v>30162</v>
      </c>
      <c r="I101" s="172"/>
      <c r="J101" s="173">
        <f>C101+F101</f>
        <v>21727</v>
      </c>
      <c r="K101" s="152">
        <f t="shared" si="16"/>
        <v>72.034347854916774</v>
      </c>
      <c r="L101" s="104"/>
    </row>
    <row r="102" spans="1:12" s="10" customFormat="1" ht="25.5" hidden="1" customHeight="1">
      <c r="A102" s="167" t="s">
        <v>84</v>
      </c>
      <c r="B102" s="168">
        <f>B103+B104+B105+B106</f>
        <v>0</v>
      </c>
      <c r="C102" s="178">
        <f>C103+C104+C105+C106</f>
        <v>0</v>
      </c>
      <c r="D102" s="152" t="str">
        <f t="shared" si="14"/>
        <v xml:space="preserve">0 </v>
      </c>
      <c r="E102" s="168">
        <f>E103+E104+E105+E106</f>
        <v>0</v>
      </c>
      <c r="F102" s="168">
        <f>F103+F104+F105+F106</f>
        <v>0</v>
      </c>
      <c r="G102" s="152" t="str">
        <f t="shared" si="15"/>
        <v xml:space="preserve">0 </v>
      </c>
      <c r="H102" s="168">
        <f>H103+H104+H105+H106</f>
        <v>0</v>
      </c>
      <c r="I102" s="168"/>
      <c r="J102" s="168">
        <f>J103+J104+J105+J106</f>
        <v>0</v>
      </c>
      <c r="K102" s="152" t="str">
        <f t="shared" si="16"/>
        <v xml:space="preserve">0 </v>
      </c>
      <c r="L102" s="104"/>
    </row>
    <row r="103" spans="1:12" s="10" customFormat="1" ht="28.5" hidden="1" customHeight="1">
      <c r="A103" s="169" t="s">
        <v>7</v>
      </c>
      <c r="B103" s="174"/>
      <c r="C103" s="175">
        <v>0</v>
      </c>
      <c r="D103" s="152" t="str">
        <f t="shared" si="14"/>
        <v xml:space="preserve">0 </v>
      </c>
      <c r="E103" s="174">
        <v>0</v>
      </c>
      <c r="F103" s="172">
        <v>0</v>
      </c>
      <c r="G103" s="152" t="str">
        <f t="shared" si="15"/>
        <v xml:space="preserve">0 </v>
      </c>
      <c r="H103" s="172">
        <f>B103+E103</f>
        <v>0</v>
      </c>
      <c r="I103" s="172"/>
      <c r="J103" s="172">
        <f>C103+F103</f>
        <v>0</v>
      </c>
      <c r="K103" s="152" t="str">
        <f t="shared" si="16"/>
        <v xml:space="preserve">0 </v>
      </c>
      <c r="L103" s="104"/>
    </row>
    <row r="104" spans="1:12" s="10" customFormat="1" ht="36" hidden="1" customHeight="1">
      <c r="A104" s="169" t="s">
        <v>25</v>
      </c>
      <c r="B104" s="174">
        <v>0</v>
      </c>
      <c r="C104" s="175">
        <v>0</v>
      </c>
      <c r="D104" s="152" t="str">
        <f t="shared" si="14"/>
        <v xml:space="preserve">0 </v>
      </c>
      <c r="E104" s="174">
        <v>0</v>
      </c>
      <c r="F104" s="172">
        <v>0</v>
      </c>
      <c r="G104" s="152" t="str">
        <f t="shared" si="15"/>
        <v xml:space="preserve">0 </v>
      </c>
      <c r="H104" s="172">
        <f>B104+E104</f>
        <v>0</v>
      </c>
      <c r="I104" s="172"/>
      <c r="J104" s="172">
        <f>C104+F104</f>
        <v>0</v>
      </c>
      <c r="K104" s="152" t="str">
        <f t="shared" si="16"/>
        <v xml:space="preserve">0 </v>
      </c>
      <c r="L104" s="104"/>
    </row>
    <row r="105" spans="1:12" s="10" customFormat="1" ht="44.25" hidden="1" customHeight="1">
      <c r="A105" s="169" t="s">
        <v>44</v>
      </c>
      <c r="B105" s="174"/>
      <c r="C105" s="175">
        <v>0</v>
      </c>
      <c r="D105" s="152" t="str">
        <f t="shared" si="14"/>
        <v xml:space="preserve">0 </v>
      </c>
      <c r="E105" s="174">
        <v>0</v>
      </c>
      <c r="F105" s="172">
        <v>0</v>
      </c>
      <c r="G105" s="152" t="str">
        <f t="shared" si="15"/>
        <v xml:space="preserve">0 </v>
      </c>
      <c r="H105" s="172">
        <f>B105+E105</f>
        <v>0</v>
      </c>
      <c r="I105" s="172"/>
      <c r="J105" s="172">
        <f>C105+F105</f>
        <v>0</v>
      </c>
      <c r="K105" s="152" t="str">
        <f t="shared" si="16"/>
        <v xml:space="preserve">0 </v>
      </c>
      <c r="L105" s="104"/>
    </row>
    <row r="106" spans="1:12" s="10" customFormat="1" ht="43.5" hidden="1" customHeight="1">
      <c r="A106" s="169" t="s">
        <v>81</v>
      </c>
      <c r="B106" s="174">
        <v>0</v>
      </c>
      <c r="C106" s="175">
        <v>0</v>
      </c>
      <c r="D106" s="152" t="str">
        <f t="shared" si="14"/>
        <v xml:space="preserve">0 </v>
      </c>
      <c r="E106" s="174">
        <v>0</v>
      </c>
      <c r="F106" s="176">
        <v>0</v>
      </c>
      <c r="G106" s="152" t="str">
        <f t="shared" si="15"/>
        <v xml:space="preserve">0 </v>
      </c>
      <c r="H106" s="172">
        <f>B106+E106</f>
        <v>0</v>
      </c>
      <c r="I106" s="172"/>
      <c r="J106" s="172">
        <f>C106+F106</f>
        <v>0</v>
      </c>
      <c r="K106" s="152" t="str">
        <f t="shared" si="16"/>
        <v xml:space="preserve">0 </v>
      </c>
      <c r="L106" s="104"/>
    </row>
    <row r="107" spans="1:12" s="10" customFormat="1" ht="24.75" customHeight="1">
      <c r="A107" s="167" t="s">
        <v>50</v>
      </c>
      <c r="B107" s="168">
        <f>B108+B109+B110+B111+B112</f>
        <v>248098</v>
      </c>
      <c r="C107" s="168">
        <f>C108+C109+C110+C111+C112</f>
        <v>181951</v>
      </c>
      <c r="D107" s="152">
        <f t="shared" si="14"/>
        <v>73.338358229409351</v>
      </c>
      <c r="E107" s="168">
        <f>E108+E109+E110+E111+E112</f>
        <v>0</v>
      </c>
      <c r="F107" s="168">
        <f>F108+F109+F110+F111+F112</f>
        <v>0</v>
      </c>
      <c r="G107" s="152" t="str">
        <f t="shared" si="15"/>
        <v xml:space="preserve">0 </v>
      </c>
      <c r="H107" s="168">
        <f>H108+H109+H110+H111+H112</f>
        <v>248098</v>
      </c>
      <c r="I107" s="168">
        <f>I108+I109+I110+I111+I112</f>
        <v>0</v>
      </c>
      <c r="J107" s="168">
        <f>J108+J109+J110+J111+J112</f>
        <v>181951</v>
      </c>
      <c r="K107" s="152">
        <f t="shared" si="16"/>
        <v>73.338358229409351</v>
      </c>
      <c r="L107" s="104"/>
    </row>
    <row r="108" spans="1:12" s="10" customFormat="1" ht="25.5" customHeight="1">
      <c r="A108" s="169" t="s">
        <v>13</v>
      </c>
      <c r="B108" s="174">
        <v>12096</v>
      </c>
      <c r="C108" s="175">
        <v>10283</v>
      </c>
      <c r="D108" s="152">
        <f t="shared" si="14"/>
        <v>85.011574074074076</v>
      </c>
      <c r="E108" s="174">
        <v>0</v>
      </c>
      <c r="F108" s="176">
        <v>0</v>
      </c>
      <c r="G108" s="152" t="str">
        <f t="shared" si="15"/>
        <v xml:space="preserve">0 </v>
      </c>
      <c r="H108" s="172">
        <f>B108</f>
        <v>12096</v>
      </c>
      <c r="I108" s="172"/>
      <c r="J108" s="173">
        <f>C108+F108</f>
        <v>10283</v>
      </c>
      <c r="K108" s="152">
        <f t="shared" si="16"/>
        <v>85.011574074074076</v>
      </c>
      <c r="L108" s="104"/>
    </row>
    <row r="109" spans="1:12" s="10" customFormat="1" ht="45" customHeight="1">
      <c r="A109" s="169" t="s">
        <v>33</v>
      </c>
      <c r="B109" s="174">
        <v>62693</v>
      </c>
      <c r="C109" s="175">
        <v>52081</v>
      </c>
      <c r="D109" s="152">
        <f t="shared" si="14"/>
        <v>83.073070358732238</v>
      </c>
      <c r="E109" s="174">
        <v>0</v>
      </c>
      <c r="F109" s="176">
        <v>0</v>
      </c>
      <c r="G109" s="152" t="str">
        <f t="shared" si="15"/>
        <v xml:space="preserve">0 </v>
      </c>
      <c r="H109" s="172">
        <f>B109</f>
        <v>62693</v>
      </c>
      <c r="I109" s="172"/>
      <c r="J109" s="173">
        <f>C109+F109</f>
        <v>52081</v>
      </c>
      <c r="K109" s="152">
        <f t="shared" si="16"/>
        <v>83.073070358732238</v>
      </c>
      <c r="L109" s="104"/>
    </row>
    <row r="110" spans="1:12" s="10" customFormat="1" ht="42.75" customHeight="1">
      <c r="A110" s="169" t="s">
        <v>31</v>
      </c>
      <c r="B110" s="174">
        <v>116628</v>
      </c>
      <c r="C110" s="175">
        <v>77103</v>
      </c>
      <c r="D110" s="152">
        <f t="shared" si="14"/>
        <v>66.110196522275956</v>
      </c>
      <c r="E110" s="174">
        <v>0</v>
      </c>
      <c r="F110" s="176">
        <v>0</v>
      </c>
      <c r="G110" s="152" t="str">
        <f t="shared" si="15"/>
        <v xml:space="preserve">0 </v>
      </c>
      <c r="H110" s="172">
        <f>B110+E110</f>
        <v>116628</v>
      </c>
      <c r="I110" s="172"/>
      <c r="J110" s="173">
        <f>C110+F110</f>
        <v>77103</v>
      </c>
      <c r="K110" s="152">
        <f t="shared" si="16"/>
        <v>66.110196522275956</v>
      </c>
      <c r="L110" s="104"/>
    </row>
    <row r="111" spans="1:12" s="10" customFormat="1" ht="21" customHeight="1">
      <c r="A111" s="169" t="s">
        <v>58</v>
      </c>
      <c r="B111" s="174">
        <v>43413</v>
      </c>
      <c r="C111" s="175">
        <v>32362</v>
      </c>
      <c r="D111" s="152">
        <f t="shared" si="14"/>
        <v>74.5444912814134</v>
      </c>
      <c r="E111" s="174">
        <v>0</v>
      </c>
      <c r="F111" s="176">
        <v>0</v>
      </c>
      <c r="G111" s="152" t="str">
        <f t="shared" si="15"/>
        <v xml:space="preserve">0 </v>
      </c>
      <c r="H111" s="172">
        <f>B111+E111</f>
        <v>43413</v>
      </c>
      <c r="I111" s="172"/>
      <c r="J111" s="173">
        <f>C111+F111</f>
        <v>32362</v>
      </c>
      <c r="K111" s="152">
        <f t="shared" si="16"/>
        <v>74.5444912814134</v>
      </c>
      <c r="L111" s="104"/>
    </row>
    <row r="112" spans="1:12" s="10" customFormat="1" ht="44.25" customHeight="1">
      <c r="A112" s="169" t="s">
        <v>32</v>
      </c>
      <c r="B112" s="174">
        <v>13268</v>
      </c>
      <c r="C112" s="179">
        <v>10122</v>
      </c>
      <c r="D112" s="152">
        <f t="shared" si="14"/>
        <v>76.288815194452823</v>
      </c>
      <c r="E112" s="174">
        <v>0</v>
      </c>
      <c r="F112" s="176">
        <v>0</v>
      </c>
      <c r="G112" s="152" t="str">
        <f t="shared" si="15"/>
        <v xml:space="preserve">0 </v>
      </c>
      <c r="H112" s="172">
        <f>B112+E112</f>
        <v>13268</v>
      </c>
      <c r="I112" s="172"/>
      <c r="J112" s="173">
        <f>C112+F112</f>
        <v>10122</v>
      </c>
      <c r="K112" s="152">
        <f t="shared" si="16"/>
        <v>76.288815194452823</v>
      </c>
      <c r="L112" s="104"/>
    </row>
    <row r="113" spans="1:14" s="10" customFormat="1" ht="44.25" customHeight="1">
      <c r="A113" s="180" t="s">
        <v>59</v>
      </c>
      <c r="B113" s="177">
        <f>B114+B115+B116</f>
        <v>38436</v>
      </c>
      <c r="C113" s="177">
        <f>C114+C115+C116</f>
        <v>30305</v>
      </c>
      <c r="D113" s="152">
        <f t="shared" si="14"/>
        <v>78.845353314600899</v>
      </c>
      <c r="E113" s="177">
        <f>E114+E115+E116</f>
        <v>0</v>
      </c>
      <c r="F113" s="177">
        <f>F114+F115+F116</f>
        <v>0</v>
      </c>
      <c r="G113" s="152" t="str">
        <f t="shared" si="15"/>
        <v xml:space="preserve">0 </v>
      </c>
      <c r="H113" s="177">
        <f>H114+H115+H116</f>
        <v>38436</v>
      </c>
      <c r="I113" s="177">
        <f>I114+I115+I116</f>
        <v>0</v>
      </c>
      <c r="J113" s="177">
        <f>J114+J115+J116</f>
        <v>30305</v>
      </c>
      <c r="K113" s="152">
        <f t="shared" si="16"/>
        <v>78.845353314600899</v>
      </c>
      <c r="L113" s="104"/>
      <c r="N113" s="89"/>
    </row>
    <row r="114" spans="1:14" s="10" customFormat="1" ht="22.5" customHeight="1">
      <c r="A114" s="169" t="s">
        <v>60</v>
      </c>
      <c r="B114" s="174">
        <v>23770</v>
      </c>
      <c r="C114" s="179">
        <v>18033</v>
      </c>
      <c r="D114" s="152">
        <f t="shared" si="14"/>
        <v>75.864535128313008</v>
      </c>
      <c r="E114" s="174">
        <v>0</v>
      </c>
      <c r="F114" s="172">
        <v>0</v>
      </c>
      <c r="G114" s="152" t="str">
        <f t="shared" si="15"/>
        <v xml:space="preserve">0 </v>
      </c>
      <c r="H114" s="172">
        <f>B114+E114</f>
        <v>23770</v>
      </c>
      <c r="I114" s="172"/>
      <c r="J114" s="173">
        <f>C114+F114</f>
        <v>18033</v>
      </c>
      <c r="K114" s="152">
        <f t="shared" si="16"/>
        <v>75.864535128313008</v>
      </c>
      <c r="L114" s="104"/>
    </row>
    <row r="115" spans="1:14" s="10" customFormat="1" ht="22.5" customHeight="1">
      <c r="A115" s="169" t="s">
        <v>61</v>
      </c>
      <c r="B115" s="174">
        <v>14297</v>
      </c>
      <c r="C115" s="179">
        <v>11962</v>
      </c>
      <c r="D115" s="152">
        <f t="shared" si="14"/>
        <v>83.667902357137862</v>
      </c>
      <c r="E115" s="174">
        <v>0</v>
      </c>
      <c r="F115" s="172">
        <v>0</v>
      </c>
      <c r="G115" s="152" t="str">
        <f t="shared" si="15"/>
        <v xml:space="preserve">0 </v>
      </c>
      <c r="H115" s="172">
        <f>B115+E115</f>
        <v>14297</v>
      </c>
      <c r="I115" s="172"/>
      <c r="J115" s="173">
        <f>C115+F115</f>
        <v>11962</v>
      </c>
      <c r="K115" s="152">
        <f t="shared" si="16"/>
        <v>83.667902357137862</v>
      </c>
      <c r="L115" s="104"/>
    </row>
    <row r="116" spans="1:14" s="10" customFormat="1" ht="45.75" customHeight="1">
      <c r="A116" s="169" t="s">
        <v>77</v>
      </c>
      <c r="B116" s="174">
        <v>369</v>
      </c>
      <c r="C116" s="179">
        <v>310</v>
      </c>
      <c r="D116" s="152">
        <f t="shared" si="14"/>
        <v>84.010840108401084</v>
      </c>
      <c r="E116" s="174">
        <v>0</v>
      </c>
      <c r="F116" s="172">
        <v>0</v>
      </c>
      <c r="G116" s="152" t="str">
        <f t="shared" si="15"/>
        <v xml:space="preserve">0 </v>
      </c>
      <c r="H116" s="172">
        <v>369</v>
      </c>
      <c r="I116" s="172"/>
      <c r="J116" s="173">
        <f>C116+F116</f>
        <v>310</v>
      </c>
      <c r="K116" s="152">
        <f t="shared" si="16"/>
        <v>84.010840108401084</v>
      </c>
      <c r="L116" s="104"/>
    </row>
    <row r="117" spans="1:14" s="10" customFormat="1" ht="39" hidden="1" customHeight="1">
      <c r="A117" s="180" t="s">
        <v>65</v>
      </c>
      <c r="B117" s="177">
        <f>B118+B119</f>
        <v>0</v>
      </c>
      <c r="C117" s="181"/>
      <c r="D117" s="152" t="str">
        <f t="shared" si="14"/>
        <v xml:space="preserve">0 </v>
      </c>
      <c r="E117" s="177">
        <f>E118+E119</f>
        <v>0</v>
      </c>
      <c r="F117" s="182">
        <f>F118+F119</f>
        <v>0</v>
      </c>
      <c r="G117" s="152" t="str">
        <f t="shared" si="15"/>
        <v xml:space="preserve">0 </v>
      </c>
      <c r="H117" s="172">
        <f t="shared" ref="H117:H122" si="18">B117+E117</f>
        <v>0</v>
      </c>
      <c r="I117" s="182"/>
      <c r="J117" s="173">
        <f t="shared" ref="J117:J122" si="19">C117+F117</f>
        <v>0</v>
      </c>
      <c r="K117" s="152" t="str">
        <f t="shared" si="16"/>
        <v xml:space="preserve">0 </v>
      </c>
      <c r="L117" s="104"/>
    </row>
    <row r="118" spans="1:14" s="10" customFormat="1" ht="39" hidden="1" customHeight="1">
      <c r="A118" s="169" t="s">
        <v>66</v>
      </c>
      <c r="B118" s="174"/>
      <c r="C118" s="179"/>
      <c r="D118" s="152" t="str">
        <f t="shared" si="14"/>
        <v xml:space="preserve">0 </v>
      </c>
      <c r="E118" s="174">
        <v>0</v>
      </c>
      <c r="F118" s="172">
        <v>0</v>
      </c>
      <c r="G118" s="152" t="str">
        <f t="shared" si="15"/>
        <v xml:space="preserve">0 </v>
      </c>
      <c r="H118" s="172">
        <f t="shared" si="18"/>
        <v>0</v>
      </c>
      <c r="I118" s="172"/>
      <c r="J118" s="173">
        <f t="shared" si="19"/>
        <v>0</v>
      </c>
      <c r="K118" s="152" t="str">
        <f t="shared" si="16"/>
        <v xml:space="preserve">0 </v>
      </c>
      <c r="L118" s="104"/>
    </row>
    <row r="119" spans="1:14" s="10" customFormat="1" ht="39" hidden="1" customHeight="1">
      <c r="A119" s="169" t="s">
        <v>67</v>
      </c>
      <c r="B119" s="174">
        <v>0</v>
      </c>
      <c r="C119" s="179"/>
      <c r="D119" s="152" t="str">
        <f t="shared" si="14"/>
        <v xml:space="preserve">0 </v>
      </c>
      <c r="E119" s="174">
        <v>0</v>
      </c>
      <c r="F119" s="172">
        <v>0</v>
      </c>
      <c r="G119" s="152" t="str">
        <f t="shared" si="15"/>
        <v xml:space="preserve">0 </v>
      </c>
      <c r="H119" s="172">
        <f t="shared" si="18"/>
        <v>0</v>
      </c>
      <c r="I119" s="172"/>
      <c r="J119" s="173">
        <f t="shared" si="19"/>
        <v>0</v>
      </c>
      <c r="K119" s="152" t="str">
        <f t="shared" si="16"/>
        <v xml:space="preserve">0 </v>
      </c>
      <c r="L119" s="104"/>
    </row>
    <row r="120" spans="1:14" s="10" customFormat="1" ht="39" hidden="1" customHeight="1">
      <c r="A120" s="169" t="s">
        <v>68</v>
      </c>
      <c r="B120" s="174">
        <v>0</v>
      </c>
      <c r="C120" s="179"/>
      <c r="D120" s="152" t="str">
        <f t="shared" si="14"/>
        <v xml:space="preserve">0 </v>
      </c>
      <c r="E120" s="174">
        <v>0</v>
      </c>
      <c r="F120" s="172">
        <v>0</v>
      </c>
      <c r="G120" s="152" t="str">
        <f t="shared" si="15"/>
        <v xml:space="preserve">0 </v>
      </c>
      <c r="H120" s="172">
        <f t="shared" si="18"/>
        <v>0</v>
      </c>
      <c r="I120" s="172"/>
      <c r="J120" s="173">
        <f t="shared" si="19"/>
        <v>0</v>
      </c>
      <c r="K120" s="152" t="str">
        <f t="shared" si="16"/>
        <v xml:space="preserve">0 </v>
      </c>
      <c r="L120" s="104"/>
    </row>
    <row r="121" spans="1:14" s="10" customFormat="1" ht="39" hidden="1" customHeight="1">
      <c r="A121" s="169" t="s">
        <v>77</v>
      </c>
      <c r="B121" s="174"/>
      <c r="C121" s="179">
        <v>0</v>
      </c>
      <c r="D121" s="152" t="str">
        <f t="shared" si="14"/>
        <v xml:space="preserve">0 </v>
      </c>
      <c r="E121" s="174">
        <v>0</v>
      </c>
      <c r="F121" s="172">
        <v>0</v>
      </c>
      <c r="G121" s="152" t="str">
        <f t="shared" si="15"/>
        <v xml:space="preserve">0 </v>
      </c>
      <c r="H121" s="172">
        <f t="shared" si="18"/>
        <v>0</v>
      </c>
      <c r="I121" s="172"/>
      <c r="J121" s="173">
        <f t="shared" si="19"/>
        <v>0</v>
      </c>
      <c r="K121" s="152" t="str">
        <f t="shared" si="16"/>
        <v xml:space="preserve">0 </v>
      </c>
      <c r="L121" s="104"/>
    </row>
    <row r="122" spans="1:14" s="10" customFormat="1" ht="30.75" hidden="1" customHeight="1">
      <c r="A122" s="169" t="s">
        <v>119</v>
      </c>
      <c r="B122" s="174"/>
      <c r="C122" s="179"/>
      <c r="D122" s="152" t="str">
        <f t="shared" si="14"/>
        <v xml:space="preserve">0 </v>
      </c>
      <c r="E122" s="174">
        <v>0</v>
      </c>
      <c r="F122" s="172">
        <v>0</v>
      </c>
      <c r="G122" s="152" t="str">
        <f t="shared" si="15"/>
        <v xml:space="preserve">0 </v>
      </c>
      <c r="H122" s="172">
        <f t="shared" si="18"/>
        <v>0</v>
      </c>
      <c r="I122" s="172"/>
      <c r="J122" s="173">
        <f t="shared" si="19"/>
        <v>0</v>
      </c>
      <c r="K122" s="152"/>
      <c r="L122" s="104"/>
    </row>
    <row r="123" spans="1:14" s="10" customFormat="1" ht="42" customHeight="1">
      <c r="A123" s="180" t="s">
        <v>65</v>
      </c>
      <c r="B123" s="168">
        <f>B124+B126</f>
        <v>1463</v>
      </c>
      <c r="C123" s="168">
        <f>C124+C126</f>
        <v>1409</v>
      </c>
      <c r="D123" s="152">
        <f t="shared" si="14"/>
        <v>96.308954203691044</v>
      </c>
      <c r="E123" s="168">
        <f>E125+E124</f>
        <v>0</v>
      </c>
      <c r="F123" s="168">
        <f>F125+F124+F126</f>
        <v>0</v>
      </c>
      <c r="G123" s="152" t="str">
        <f t="shared" si="15"/>
        <v xml:space="preserve">0 </v>
      </c>
      <c r="H123" s="168">
        <f>H124+H126</f>
        <v>1463</v>
      </c>
      <c r="I123" s="168">
        <f>I125+I124+I126</f>
        <v>0</v>
      </c>
      <c r="J123" s="168">
        <f>J125+J124+J126</f>
        <v>1409</v>
      </c>
      <c r="K123" s="152">
        <f t="shared" si="16"/>
        <v>96.308954203691044</v>
      </c>
      <c r="L123" s="104"/>
    </row>
    <row r="124" spans="1:14" s="10" customFormat="1" ht="24.75" customHeight="1">
      <c r="A124" s="169" t="s">
        <v>66</v>
      </c>
      <c r="B124" s="170">
        <v>354</v>
      </c>
      <c r="C124" s="171">
        <v>300</v>
      </c>
      <c r="D124" s="152">
        <f t="shared" si="14"/>
        <v>84.745762711864401</v>
      </c>
      <c r="E124" s="170">
        <v>0</v>
      </c>
      <c r="F124" s="170">
        <v>0</v>
      </c>
      <c r="G124" s="152" t="str">
        <f t="shared" si="15"/>
        <v xml:space="preserve">0 </v>
      </c>
      <c r="H124" s="172">
        <f>B124+E124</f>
        <v>354</v>
      </c>
      <c r="I124" s="172"/>
      <c r="J124" s="173">
        <f>C124+F124</f>
        <v>300</v>
      </c>
      <c r="K124" s="152">
        <f t="shared" si="16"/>
        <v>84.745762711864401</v>
      </c>
      <c r="L124" s="104"/>
    </row>
    <row r="125" spans="1:14" s="10" customFormat="1" ht="39" hidden="1" customHeight="1">
      <c r="A125" s="169" t="s">
        <v>67</v>
      </c>
      <c r="B125" s="174"/>
      <c r="C125" s="179">
        <v>0</v>
      </c>
      <c r="D125" s="152" t="str">
        <f t="shared" si="14"/>
        <v xml:space="preserve">0 </v>
      </c>
      <c r="E125" s="174">
        <v>0</v>
      </c>
      <c r="F125" s="172">
        <v>0</v>
      </c>
      <c r="G125" s="152" t="str">
        <f t="shared" si="15"/>
        <v xml:space="preserve">0 </v>
      </c>
      <c r="H125" s="172">
        <f>B125+E125</f>
        <v>0</v>
      </c>
      <c r="I125" s="172"/>
      <c r="J125" s="173">
        <f>C125+F125</f>
        <v>0</v>
      </c>
      <c r="K125" s="152" t="str">
        <f t="shared" si="16"/>
        <v xml:space="preserve">0 </v>
      </c>
      <c r="L125" s="104"/>
    </row>
    <row r="126" spans="1:14" s="10" customFormat="1" ht="48.75" customHeight="1">
      <c r="A126" s="169" t="s">
        <v>67</v>
      </c>
      <c r="B126" s="174">
        <v>1109</v>
      </c>
      <c r="C126" s="179">
        <v>1109</v>
      </c>
      <c r="D126" s="152">
        <f t="shared" si="14"/>
        <v>100</v>
      </c>
      <c r="E126" s="174">
        <v>0</v>
      </c>
      <c r="F126" s="172">
        <v>0</v>
      </c>
      <c r="G126" s="152" t="str">
        <f t="shared" si="15"/>
        <v xml:space="preserve">0 </v>
      </c>
      <c r="H126" s="172">
        <f>B126+E126</f>
        <v>1109</v>
      </c>
      <c r="I126" s="172"/>
      <c r="J126" s="173">
        <f>C126+F126</f>
        <v>1109</v>
      </c>
      <c r="K126" s="152">
        <f t="shared" si="16"/>
        <v>100</v>
      </c>
      <c r="L126" s="104"/>
    </row>
    <row r="127" spans="1:14" s="87" customFormat="1" ht="39" hidden="1" customHeight="1">
      <c r="A127" s="180" t="s">
        <v>98</v>
      </c>
      <c r="B127" s="177">
        <f>B128</f>
        <v>0</v>
      </c>
      <c r="C127" s="177">
        <f>C128</f>
        <v>0</v>
      </c>
      <c r="D127" s="152" t="str">
        <f t="shared" si="14"/>
        <v xml:space="preserve">0 </v>
      </c>
      <c r="E127" s="177">
        <f t="shared" ref="E127:J127" si="20">E128</f>
        <v>0</v>
      </c>
      <c r="F127" s="177">
        <f t="shared" si="20"/>
        <v>0</v>
      </c>
      <c r="G127" s="177" t="str">
        <f t="shared" si="20"/>
        <v xml:space="preserve">0 </v>
      </c>
      <c r="H127" s="177">
        <f t="shared" si="20"/>
        <v>0</v>
      </c>
      <c r="I127" s="177">
        <f t="shared" si="20"/>
        <v>0</v>
      </c>
      <c r="J127" s="183">
        <f t="shared" si="20"/>
        <v>0</v>
      </c>
      <c r="K127" s="152" t="str">
        <f t="shared" si="16"/>
        <v xml:space="preserve">0 </v>
      </c>
      <c r="L127" s="104"/>
    </row>
    <row r="128" spans="1:14" s="10" customFormat="1" ht="39" hidden="1" customHeight="1">
      <c r="A128" s="169" t="s">
        <v>98</v>
      </c>
      <c r="B128" s="174">
        <v>0</v>
      </c>
      <c r="C128" s="184">
        <v>0</v>
      </c>
      <c r="D128" s="152" t="str">
        <f t="shared" si="14"/>
        <v xml:space="preserve">0 </v>
      </c>
      <c r="E128" s="174">
        <v>0</v>
      </c>
      <c r="F128" s="172">
        <v>0</v>
      </c>
      <c r="G128" s="174" t="str">
        <f>G129</f>
        <v xml:space="preserve">0 </v>
      </c>
      <c r="H128" s="172">
        <f>B128+E128</f>
        <v>0</v>
      </c>
      <c r="I128" s="172">
        <f>C128+F128</f>
        <v>0</v>
      </c>
      <c r="J128" s="176">
        <f>D128+G128</f>
        <v>0</v>
      </c>
      <c r="K128" s="152" t="str">
        <f t="shared" si="16"/>
        <v xml:space="preserve">0 </v>
      </c>
      <c r="L128" s="104"/>
    </row>
    <row r="129" spans="1:14" s="10" customFormat="1" ht="48" customHeight="1">
      <c r="A129" s="167" t="s">
        <v>51</v>
      </c>
      <c r="B129" s="168">
        <f>B130+B131+B132</f>
        <v>38102</v>
      </c>
      <c r="C129" s="168">
        <f>C130+C131+C132</f>
        <v>33250</v>
      </c>
      <c r="D129" s="152">
        <f t="shared" si="14"/>
        <v>87.265760327541869</v>
      </c>
      <c r="E129" s="168">
        <f>E130+E131+E132</f>
        <v>0</v>
      </c>
      <c r="F129" s="168">
        <f>F130+F131+F132</f>
        <v>0</v>
      </c>
      <c r="G129" s="152" t="str">
        <f>IF(E129=0,  "0 ", F129/E129*100)</f>
        <v xml:space="preserve">0 </v>
      </c>
      <c r="H129" s="168">
        <f>H130+H131+H132</f>
        <v>0</v>
      </c>
      <c r="I129" s="168">
        <f>I130+I131+I132</f>
        <v>33250</v>
      </c>
      <c r="J129" s="178">
        <f>J130+J131+J132</f>
        <v>0</v>
      </c>
      <c r="K129" s="152" t="str">
        <f t="shared" si="16"/>
        <v xml:space="preserve">0 </v>
      </c>
      <c r="L129" s="104"/>
    </row>
    <row r="130" spans="1:14" s="10" customFormat="1" ht="66.75" customHeight="1">
      <c r="A130" s="169" t="s">
        <v>62</v>
      </c>
      <c r="B130" s="174">
        <v>34834</v>
      </c>
      <c r="C130" s="184">
        <v>29982</v>
      </c>
      <c r="D130" s="152">
        <f t="shared" si="14"/>
        <v>86.071079979330534</v>
      </c>
      <c r="E130" s="174">
        <v>0</v>
      </c>
      <c r="F130" s="172">
        <v>0</v>
      </c>
      <c r="G130" s="152" t="str">
        <f>IF(E130=0,  "0 ", F130/E130*100)</f>
        <v xml:space="preserve">0 </v>
      </c>
      <c r="H130" s="172">
        <v>0</v>
      </c>
      <c r="I130" s="172">
        <v>29982</v>
      </c>
      <c r="J130" s="173">
        <v>0</v>
      </c>
      <c r="K130" s="152" t="str">
        <f t="shared" si="16"/>
        <v xml:space="preserve">0 </v>
      </c>
      <c r="L130" s="104"/>
    </row>
    <row r="131" spans="1:14" s="10" customFormat="1" ht="28.5" customHeight="1">
      <c r="A131" s="169" t="s">
        <v>64</v>
      </c>
      <c r="B131" s="174">
        <v>3268</v>
      </c>
      <c r="C131" s="184">
        <v>3268</v>
      </c>
      <c r="D131" s="152">
        <f t="shared" si="14"/>
        <v>100</v>
      </c>
      <c r="E131" s="174">
        <v>0</v>
      </c>
      <c r="F131" s="172">
        <v>0</v>
      </c>
      <c r="G131" s="152" t="str">
        <f>IF(E131=0,  "0 ", F131/E131*100)</f>
        <v xml:space="preserve">0 </v>
      </c>
      <c r="H131" s="172">
        <v>0</v>
      </c>
      <c r="I131" s="172">
        <v>3268</v>
      </c>
      <c r="J131" s="172">
        <f>C131+F131-I131</f>
        <v>0</v>
      </c>
      <c r="K131" s="152" t="str">
        <f t="shared" si="16"/>
        <v xml:space="preserve">0 </v>
      </c>
      <c r="L131" s="104"/>
    </row>
    <row r="132" spans="1:14" s="10" customFormat="1" ht="27.75" hidden="1" customHeight="1">
      <c r="A132" s="169" t="s">
        <v>63</v>
      </c>
      <c r="B132" s="174">
        <v>0</v>
      </c>
      <c r="C132" s="184">
        <v>0</v>
      </c>
      <c r="D132" s="152" t="str">
        <f t="shared" si="14"/>
        <v xml:space="preserve">0 </v>
      </c>
      <c r="E132" s="184">
        <v>0</v>
      </c>
      <c r="F132" s="172">
        <v>0</v>
      </c>
      <c r="G132" s="152" t="str">
        <f>IF(E132=0,  "0 ", F132/E132*100)</f>
        <v xml:space="preserve">0 </v>
      </c>
      <c r="H132" s="172">
        <f>B132+E132</f>
        <v>0</v>
      </c>
      <c r="I132" s="172"/>
      <c r="J132" s="172">
        <f>C132+F132</f>
        <v>0</v>
      </c>
      <c r="K132" s="152" t="str">
        <f t="shared" si="16"/>
        <v xml:space="preserve">0 </v>
      </c>
      <c r="L132" s="104"/>
    </row>
    <row r="133" spans="1:14" s="10" customFormat="1" ht="36" customHeight="1">
      <c r="A133" s="180" t="s">
        <v>4</v>
      </c>
      <c r="B133" s="182">
        <f>B56+B64+B67+B72+B80+B86+B89+B98+B102+B107+B113+B123+B129+B127</f>
        <v>1697945</v>
      </c>
      <c r="C133" s="182">
        <f>C56+C64+C67+C72+C80+C86+C89+C98+C102+C107+C113+C123+C129+C127</f>
        <v>1356659</v>
      </c>
      <c r="D133" s="152">
        <f t="shared" si="14"/>
        <v>79.900055655512986</v>
      </c>
      <c r="E133" s="182">
        <f>E56+E64+E67+E72+E80+E86+E89+E98+E102+E107+E113+E123+E129+E127</f>
        <v>175529</v>
      </c>
      <c r="F133" s="182">
        <f>F56+F64+F67+F72+F80+F86+F89+F98+F102+F107+F113+F123+F129+F127</f>
        <v>135169</v>
      </c>
      <c r="G133" s="152">
        <f>IF(E133=0,  "0 ", F133/E133*100)</f>
        <v>77.006648474041327</v>
      </c>
      <c r="H133" s="182">
        <f>H56+H64+H67+H72+H80+H86+H89+H98+H102+H107+H113+H123+H129+H127</f>
        <v>1759267</v>
      </c>
      <c r="I133" s="182">
        <f>I56+I64+I67+I72+I80+I86+I89+I98+I102+I107+I113+I123+I129+I127+I70</f>
        <v>98471</v>
      </c>
      <c r="J133" s="182">
        <f>J56+J64+J67+J72+J80+J86+J89+J98+J102+J107+J113+J123+J129+J127</f>
        <v>1393357</v>
      </c>
      <c r="K133" s="152">
        <f t="shared" si="16"/>
        <v>79.200996778772065</v>
      </c>
      <c r="L133" s="104"/>
      <c r="N133" s="104"/>
    </row>
    <row r="134" spans="1:14" s="34" customFormat="1" ht="29.25" customHeight="1">
      <c r="A134" s="191" t="s">
        <v>124</v>
      </c>
      <c r="B134" s="166">
        <f>B52-B133</f>
        <v>-17916.40000000014</v>
      </c>
      <c r="C134" s="166">
        <f>C52-C133</f>
        <v>29409</v>
      </c>
      <c r="D134" s="166"/>
      <c r="E134" s="166">
        <f>E52-E133</f>
        <v>-6805</v>
      </c>
      <c r="F134" s="166">
        <f>F52-F133</f>
        <v>-605</v>
      </c>
      <c r="G134" s="166"/>
      <c r="H134" s="166">
        <f>H52-H133</f>
        <v>-24720.40000000014</v>
      </c>
      <c r="I134" s="166">
        <f>I52-I133</f>
        <v>1327377</v>
      </c>
      <c r="J134" s="166">
        <f>J52-J133</f>
        <v>28803</v>
      </c>
      <c r="K134" s="166"/>
    </row>
    <row r="135" spans="1:14" s="34" customFormat="1" ht="12" customHeight="1">
      <c r="A135" s="136"/>
      <c r="B135" s="136"/>
      <c r="C135" s="136"/>
      <c r="D135" s="136"/>
      <c r="E135" s="136"/>
      <c r="F135" s="137"/>
      <c r="G135" s="137"/>
      <c r="H135" s="137"/>
      <c r="I135" s="137"/>
      <c r="J135" s="138"/>
      <c r="K135" s="138"/>
    </row>
    <row r="136" spans="1:14" s="10" customFormat="1" ht="87" customHeight="1">
      <c r="A136" s="302" t="s">
        <v>205</v>
      </c>
      <c r="B136" s="303"/>
      <c r="C136" s="303"/>
      <c r="D136" s="187"/>
      <c r="E136" s="188"/>
      <c r="F136" s="189"/>
      <c r="G136" s="190"/>
      <c r="H136" s="189" t="s">
        <v>206</v>
      </c>
      <c r="I136" s="139"/>
      <c r="J136" s="140"/>
      <c r="K136" s="141" t="s">
        <v>94</v>
      </c>
      <c r="L136" s="104"/>
      <c r="M136" s="134"/>
    </row>
    <row r="137" spans="1:14" s="10" customFormat="1" ht="15.75" customHeight="1">
      <c r="A137" s="90"/>
      <c r="B137" s="88"/>
      <c r="C137" s="91"/>
      <c r="D137" s="50"/>
      <c r="F137" s="27"/>
      <c r="G137" s="28"/>
      <c r="J137" s="31"/>
      <c r="K137" s="34"/>
    </row>
    <row r="138" spans="1:14" s="10" customFormat="1">
      <c r="C138" s="92"/>
      <c r="D138" s="93"/>
      <c r="G138" s="34"/>
      <c r="J138" s="35"/>
      <c r="K138" s="34"/>
    </row>
    <row r="139" spans="1:14">
      <c r="E139" s="96"/>
    </row>
    <row r="140" spans="1:14">
      <c r="H140" s="42"/>
      <c r="I140" s="42"/>
      <c r="J140" s="42"/>
    </row>
    <row r="141" spans="1:14">
      <c r="G141" s="27"/>
      <c r="H141" s="28"/>
      <c r="I141" s="28"/>
      <c r="J141" s="10"/>
    </row>
  </sheetData>
  <mergeCells count="15">
    <mergeCell ref="A136:C136"/>
    <mergeCell ref="A1:J1"/>
    <mergeCell ref="A2:J2"/>
    <mergeCell ref="A3:J3"/>
    <mergeCell ref="J5:K5"/>
    <mergeCell ref="A6:K6"/>
    <mergeCell ref="A7:A8"/>
    <mergeCell ref="B7:D7"/>
    <mergeCell ref="E7:G7"/>
    <mergeCell ref="H7:K7"/>
    <mergeCell ref="A53:K53"/>
    <mergeCell ref="A54:A55"/>
    <mergeCell ref="B54:D54"/>
    <mergeCell ref="E54:G54"/>
    <mergeCell ref="H54:K54"/>
  </mergeCells>
  <printOptions horizontalCentered="1"/>
  <pageMargins left="0" right="0" top="0.15748031496062992" bottom="0" header="0.15748031496062992" footer="0.15748031496062992"/>
  <pageSetup paperSize="9" scale="54" fitToHeight="3" orientation="portrait" r:id="rId1"/>
  <headerFooter alignWithMargins="0"/>
  <rowBreaks count="1" manualBreakCount="1">
    <brk id="52" max="9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3"/>
  <sheetViews>
    <sheetView topLeftCell="A49" zoomScale="80" zoomScaleNormal="80" zoomScaleSheetLayoutView="85" workbookViewId="0">
      <selection activeCell="A52" sqref="A52:K52"/>
    </sheetView>
  </sheetViews>
  <sheetFormatPr defaultRowHeight="17.25"/>
  <cols>
    <col min="1" max="1" width="33.85546875" style="36" customWidth="1"/>
    <col min="2" max="2" width="13.42578125" style="36" customWidth="1"/>
    <col min="3" max="3" width="15.7109375" style="37" customWidth="1"/>
    <col min="4" max="4" width="11" style="38" bestFit="1" customWidth="1"/>
    <col min="5" max="5" width="13.140625" style="36" customWidth="1"/>
    <col min="6" max="6" width="14.28515625" style="40" customWidth="1"/>
    <col min="7" max="7" width="11" style="41" customWidth="1"/>
    <col min="8" max="8" width="13.140625" style="40" customWidth="1"/>
    <col min="9" max="9" width="11.85546875" style="40" hidden="1" customWidth="1"/>
    <col min="10" max="10" width="14.7109375" style="40" customWidth="1"/>
    <col min="11" max="11" width="12.140625" style="5" customWidth="1"/>
    <col min="12" max="16384" width="9.140625" style="6"/>
  </cols>
  <sheetData>
    <row r="1" spans="1:15" ht="15.75" customHeight="1">
      <c r="A1" s="236" t="s">
        <v>8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5" ht="17.25" customHeight="1">
      <c r="A2" s="237" t="s">
        <v>24</v>
      </c>
      <c r="B2" s="237"/>
      <c r="C2" s="237"/>
      <c r="D2" s="237"/>
      <c r="E2" s="237"/>
      <c r="F2" s="237"/>
      <c r="G2" s="237"/>
      <c r="H2" s="237"/>
      <c r="I2" s="237"/>
      <c r="J2" s="237"/>
    </row>
    <row r="3" spans="1:15" ht="15.75" customHeight="1">
      <c r="A3" s="236" t="s">
        <v>201</v>
      </c>
      <c r="B3" s="236"/>
      <c r="C3" s="236"/>
      <c r="D3" s="236"/>
      <c r="E3" s="236"/>
      <c r="F3" s="236"/>
      <c r="G3" s="236"/>
      <c r="H3" s="236"/>
      <c r="I3" s="236"/>
      <c r="J3" s="236"/>
    </row>
    <row r="4" spans="1:15" ht="4.5" hidden="1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5" ht="15" customHeight="1">
      <c r="A5" s="4"/>
      <c r="B5" s="4"/>
      <c r="C5" s="4"/>
      <c r="D5" s="7"/>
      <c r="E5" s="4"/>
      <c r="F5" s="4"/>
      <c r="G5" s="7"/>
      <c r="H5" s="4"/>
      <c r="I5" s="4"/>
      <c r="J5" s="286" t="s">
        <v>37</v>
      </c>
      <c r="K5" s="286"/>
    </row>
    <row r="6" spans="1:15" ht="16.5">
      <c r="A6" s="287" t="s">
        <v>43</v>
      </c>
      <c r="B6" s="288"/>
      <c r="C6" s="288"/>
      <c r="D6" s="288"/>
      <c r="E6" s="288"/>
      <c r="F6" s="288"/>
      <c r="G6" s="288"/>
      <c r="H6" s="288"/>
      <c r="I6" s="288"/>
      <c r="J6" s="288"/>
      <c r="K6" s="289"/>
    </row>
    <row r="7" spans="1:15" ht="17.25" customHeight="1">
      <c r="A7" s="277" t="s">
        <v>0</v>
      </c>
      <c r="B7" s="279" t="s">
        <v>23</v>
      </c>
      <c r="C7" s="280"/>
      <c r="D7" s="281"/>
      <c r="E7" s="282" t="s">
        <v>38</v>
      </c>
      <c r="F7" s="283"/>
      <c r="G7" s="284"/>
      <c r="H7" s="285" t="s">
        <v>74</v>
      </c>
      <c r="I7" s="285"/>
      <c r="J7" s="285"/>
      <c r="K7" s="285"/>
    </row>
    <row r="8" spans="1:15" s="8" customFormat="1" ht="70.5" customHeight="1">
      <c r="A8" s="278"/>
      <c r="B8" s="105" t="s">
        <v>202</v>
      </c>
      <c r="C8" s="3" t="s">
        <v>199</v>
      </c>
      <c r="D8" s="106" t="s">
        <v>53</v>
      </c>
      <c r="E8" s="105" t="s">
        <v>202</v>
      </c>
      <c r="F8" s="3" t="s">
        <v>199</v>
      </c>
      <c r="G8" s="106" t="s">
        <v>53</v>
      </c>
      <c r="H8" s="105" t="s">
        <v>202</v>
      </c>
      <c r="I8" s="3" t="s">
        <v>188</v>
      </c>
      <c r="J8" s="3" t="s">
        <v>199</v>
      </c>
      <c r="K8" s="106" t="s">
        <v>53</v>
      </c>
    </row>
    <row r="9" spans="1:15" s="8" customFormat="1" ht="29.25" customHeight="1">
      <c r="A9" s="107" t="s">
        <v>1</v>
      </c>
      <c r="B9" s="108">
        <f>SUM(B10:B19)</f>
        <v>157564</v>
      </c>
      <c r="C9" s="84">
        <f>C10+C11+C12+C13+C14+C15+C16+C17+C18</f>
        <v>175796</v>
      </c>
      <c r="D9" s="109">
        <f t="shared" ref="D9:D15" si="0">C9/B9*100</f>
        <v>111.57117107968826</v>
      </c>
      <c r="E9" s="108">
        <f>SUM(E10:E19)</f>
        <v>32520</v>
      </c>
      <c r="F9" s="84">
        <f>SUM(F10:F19)</f>
        <v>34582</v>
      </c>
      <c r="G9" s="109">
        <f>F9/E9*100</f>
        <v>106.34071340713407</v>
      </c>
      <c r="H9" s="110">
        <f t="shared" ref="H9:H37" si="1">B9+E9</f>
        <v>190084</v>
      </c>
      <c r="I9" s="110"/>
      <c r="J9" s="110">
        <f t="shared" ref="J9:J34" si="2">C9+F9</f>
        <v>210378</v>
      </c>
      <c r="K9" s="109">
        <f t="shared" ref="K9:K18" si="3">J9/H9*100</f>
        <v>110.67633256875908</v>
      </c>
    </row>
    <row r="10" spans="1:15" s="10" customFormat="1" ht="20.25" customHeight="1">
      <c r="A10" s="111" t="s">
        <v>90</v>
      </c>
      <c r="B10" s="112">
        <v>131676</v>
      </c>
      <c r="C10" s="205">
        <v>146115</v>
      </c>
      <c r="D10" s="109">
        <f t="shared" si="0"/>
        <v>110.96555180898568</v>
      </c>
      <c r="E10" s="100">
        <v>11499</v>
      </c>
      <c r="F10" s="209">
        <v>12954</v>
      </c>
      <c r="G10" s="109">
        <f>F10/E10*100</f>
        <v>112.65327419775633</v>
      </c>
      <c r="H10" s="100">
        <f t="shared" si="1"/>
        <v>143175</v>
      </c>
      <c r="I10" s="100"/>
      <c r="J10" s="100">
        <f t="shared" si="2"/>
        <v>159069</v>
      </c>
      <c r="K10" s="109">
        <f t="shared" si="3"/>
        <v>111.10110005238344</v>
      </c>
    </row>
    <row r="11" spans="1:15" s="10" customFormat="1" ht="19.5" customHeight="1">
      <c r="A11" s="111" t="s">
        <v>95</v>
      </c>
      <c r="B11" s="112">
        <v>10257</v>
      </c>
      <c r="C11" s="205">
        <v>12327</v>
      </c>
      <c r="D11" s="109">
        <f t="shared" si="0"/>
        <v>120.18133957297454</v>
      </c>
      <c r="E11" s="100">
        <v>2606</v>
      </c>
      <c r="F11" s="209">
        <v>3132</v>
      </c>
      <c r="G11" s="109">
        <f>F11/E11*100</f>
        <v>120.18419033000767</v>
      </c>
      <c r="H11" s="100">
        <f t="shared" si="1"/>
        <v>12863</v>
      </c>
      <c r="I11" s="100"/>
      <c r="J11" s="100">
        <f t="shared" si="2"/>
        <v>15459</v>
      </c>
      <c r="K11" s="109">
        <f t="shared" si="3"/>
        <v>120.1819171266423</v>
      </c>
    </row>
    <row r="12" spans="1:15" s="10" customFormat="1" ht="49.5" customHeight="1">
      <c r="A12" s="52" t="s">
        <v>141</v>
      </c>
      <c r="B12" s="112">
        <v>0</v>
      </c>
      <c r="C12" s="205">
        <v>3604</v>
      </c>
      <c r="D12" s="109">
        <v>0</v>
      </c>
      <c r="E12" s="100">
        <v>0</v>
      </c>
      <c r="F12" s="209">
        <v>0</v>
      </c>
      <c r="G12" s="109">
        <v>0</v>
      </c>
      <c r="H12" s="100">
        <f t="shared" si="1"/>
        <v>0</v>
      </c>
      <c r="I12" s="100"/>
      <c r="J12" s="100">
        <f t="shared" si="2"/>
        <v>3604</v>
      </c>
      <c r="K12" s="109">
        <v>0</v>
      </c>
    </row>
    <row r="13" spans="1:15" s="10" customFormat="1" ht="51.75" customHeight="1">
      <c r="A13" s="111" t="s">
        <v>85</v>
      </c>
      <c r="B13" s="113">
        <v>1518</v>
      </c>
      <c r="C13" s="206">
        <v>15</v>
      </c>
      <c r="D13" s="109">
        <f t="shared" si="0"/>
        <v>0.98814229249011865</v>
      </c>
      <c r="E13" s="100">
        <v>0</v>
      </c>
      <c r="F13" s="209">
        <v>0</v>
      </c>
      <c r="G13" s="109">
        <v>0</v>
      </c>
      <c r="H13" s="100">
        <f t="shared" si="1"/>
        <v>1518</v>
      </c>
      <c r="I13" s="100"/>
      <c r="J13" s="100">
        <f t="shared" si="2"/>
        <v>15</v>
      </c>
      <c r="K13" s="109">
        <f t="shared" si="3"/>
        <v>0.98814229249011865</v>
      </c>
    </row>
    <row r="14" spans="1:15" s="10" customFormat="1" ht="33" customHeight="1">
      <c r="A14" s="111" t="s">
        <v>15</v>
      </c>
      <c r="B14" s="113">
        <v>9755</v>
      </c>
      <c r="C14" s="206">
        <v>8957</v>
      </c>
      <c r="D14" s="109">
        <f t="shared" si="0"/>
        <v>91.819579702716553</v>
      </c>
      <c r="E14" s="100">
        <v>5092</v>
      </c>
      <c r="F14" s="209">
        <v>5605</v>
      </c>
      <c r="G14" s="109">
        <f>F14/E14*100</f>
        <v>110.07462686567165</v>
      </c>
      <c r="H14" s="100">
        <f t="shared" si="1"/>
        <v>14847</v>
      </c>
      <c r="I14" s="100"/>
      <c r="J14" s="100">
        <f t="shared" si="2"/>
        <v>14562</v>
      </c>
      <c r="K14" s="109">
        <f t="shared" si="3"/>
        <v>98.080420286926653</v>
      </c>
      <c r="O14" s="10" t="s">
        <v>94</v>
      </c>
    </row>
    <row r="15" spans="1:15" s="10" customFormat="1" ht="52.5" customHeight="1">
      <c r="A15" s="111" t="s">
        <v>114</v>
      </c>
      <c r="B15" s="112">
        <v>2630</v>
      </c>
      <c r="C15" s="205">
        <v>3007</v>
      </c>
      <c r="D15" s="109">
        <f t="shared" si="0"/>
        <v>114.33460076045627</v>
      </c>
      <c r="E15" s="100">
        <v>0</v>
      </c>
      <c r="F15" s="209">
        <v>0</v>
      </c>
      <c r="G15" s="109">
        <v>0</v>
      </c>
      <c r="H15" s="100">
        <f t="shared" si="1"/>
        <v>2630</v>
      </c>
      <c r="I15" s="100"/>
      <c r="J15" s="100">
        <f t="shared" si="2"/>
        <v>3007</v>
      </c>
      <c r="K15" s="109">
        <f t="shared" si="3"/>
        <v>114.33460076045627</v>
      </c>
    </row>
    <row r="16" spans="1:15" s="8" customFormat="1" ht="35.25" customHeight="1">
      <c r="A16" s="111" t="s">
        <v>86</v>
      </c>
      <c r="B16" s="113">
        <v>0</v>
      </c>
      <c r="C16" s="206">
        <v>0</v>
      </c>
      <c r="D16" s="109">
        <v>0</v>
      </c>
      <c r="E16" s="100">
        <v>1865</v>
      </c>
      <c r="F16" s="209">
        <v>2179</v>
      </c>
      <c r="G16" s="109">
        <f>F16/E16*100</f>
        <v>116.83646112600536</v>
      </c>
      <c r="H16" s="100">
        <f t="shared" si="1"/>
        <v>1865</v>
      </c>
      <c r="I16" s="100"/>
      <c r="J16" s="100">
        <f t="shared" si="2"/>
        <v>2179</v>
      </c>
      <c r="K16" s="109">
        <f t="shared" si="3"/>
        <v>116.83646112600536</v>
      </c>
    </row>
    <row r="17" spans="1:15" s="8" customFormat="1" ht="20.25" customHeight="1">
      <c r="A17" s="111" t="s">
        <v>87</v>
      </c>
      <c r="B17" s="113">
        <v>0</v>
      </c>
      <c r="C17" s="206">
        <v>0</v>
      </c>
      <c r="D17" s="109">
        <v>0</v>
      </c>
      <c r="E17" s="100">
        <v>11458</v>
      </c>
      <c r="F17" s="209">
        <v>10712</v>
      </c>
      <c r="G17" s="109">
        <f>F17/E17*100</f>
        <v>93.489265142258688</v>
      </c>
      <c r="H17" s="100">
        <f t="shared" si="1"/>
        <v>11458</v>
      </c>
      <c r="I17" s="100"/>
      <c r="J17" s="100">
        <f t="shared" si="2"/>
        <v>10712</v>
      </c>
      <c r="K17" s="109">
        <f t="shared" si="3"/>
        <v>93.489265142258688</v>
      </c>
      <c r="L17" s="11"/>
      <c r="M17" s="11"/>
      <c r="N17" s="11"/>
      <c r="O17" s="11"/>
    </row>
    <row r="18" spans="1:15" s="8" customFormat="1" ht="16.5" customHeight="1">
      <c r="A18" s="111" t="s">
        <v>88</v>
      </c>
      <c r="B18" s="112">
        <v>1728</v>
      </c>
      <c r="C18" s="205">
        <v>1771</v>
      </c>
      <c r="D18" s="109">
        <f>C18/B18*100</f>
        <v>102.48842592592592</v>
      </c>
      <c r="E18" s="100">
        <v>0</v>
      </c>
      <c r="F18" s="209">
        <v>0</v>
      </c>
      <c r="G18" s="109">
        <v>0</v>
      </c>
      <c r="H18" s="100">
        <f t="shared" si="1"/>
        <v>1728</v>
      </c>
      <c r="I18" s="100"/>
      <c r="J18" s="100">
        <f t="shared" si="2"/>
        <v>1771</v>
      </c>
      <c r="K18" s="109">
        <f t="shared" si="3"/>
        <v>102.48842592592592</v>
      </c>
      <c r="L18" s="11"/>
      <c r="M18" s="11"/>
      <c r="N18" s="11"/>
      <c r="O18" s="11"/>
    </row>
    <row r="19" spans="1:15" s="8" customFormat="1" ht="84.75" hidden="1" customHeight="1">
      <c r="A19" s="111" t="s">
        <v>89</v>
      </c>
      <c r="B19" s="112"/>
      <c r="C19" s="15"/>
      <c r="D19" s="109">
        <v>0</v>
      </c>
      <c r="E19" s="100"/>
      <c r="F19" s="9"/>
      <c r="G19" s="109">
        <v>0</v>
      </c>
      <c r="H19" s="100">
        <f t="shared" si="1"/>
        <v>0</v>
      </c>
      <c r="I19" s="100"/>
      <c r="J19" s="100">
        <f t="shared" si="2"/>
        <v>0</v>
      </c>
      <c r="K19" s="109">
        <v>0</v>
      </c>
      <c r="L19" s="11"/>
      <c r="M19" s="11"/>
      <c r="N19" s="11"/>
      <c r="O19" s="11"/>
    </row>
    <row r="20" spans="1:15" s="13" customFormat="1" ht="31.5" customHeight="1">
      <c r="A20" s="107" t="s">
        <v>2</v>
      </c>
      <c r="B20" s="108">
        <f>SUM(B21:B33)</f>
        <v>22799</v>
      </c>
      <c r="C20" s="84">
        <f>C21+C22+C23+C24+C25+C26+C27+C28+C29+C31+C33</f>
        <v>39008</v>
      </c>
      <c r="D20" s="109">
        <f t="shared" ref="D20:D32" si="4">C20/B20*100</f>
        <v>171.0952234747138</v>
      </c>
      <c r="E20" s="108">
        <f>SUM(E21:E33)</f>
        <v>2917</v>
      </c>
      <c r="F20" s="84">
        <f>SUM(F21:F33)</f>
        <v>2114</v>
      </c>
      <c r="G20" s="109">
        <f>F20/E20*100</f>
        <v>72.471717517997945</v>
      </c>
      <c r="H20" s="110">
        <f t="shared" si="1"/>
        <v>25716</v>
      </c>
      <c r="I20" s="110"/>
      <c r="J20" s="110">
        <f t="shared" si="2"/>
        <v>41122</v>
      </c>
      <c r="K20" s="109">
        <f>J20/H20*100</f>
        <v>159.90822834033287</v>
      </c>
      <c r="L20" s="12"/>
      <c r="M20" s="12"/>
      <c r="N20" s="12"/>
      <c r="O20" s="12"/>
    </row>
    <row r="21" spans="1:15" s="8" customFormat="1" ht="17.25" customHeight="1">
      <c r="A21" s="114" t="s">
        <v>16</v>
      </c>
      <c r="B21" s="112">
        <v>16676</v>
      </c>
      <c r="C21" s="205">
        <v>32599</v>
      </c>
      <c r="D21" s="109">
        <f t="shared" si="4"/>
        <v>195.4845286639482</v>
      </c>
      <c r="E21" s="100">
        <v>2438</v>
      </c>
      <c r="F21" s="209">
        <v>1005</v>
      </c>
      <c r="G21" s="109">
        <f>F21/E21*100</f>
        <v>41.222313371616075</v>
      </c>
      <c r="H21" s="100">
        <f t="shared" si="1"/>
        <v>19114</v>
      </c>
      <c r="I21" s="100"/>
      <c r="J21" s="100">
        <f t="shared" si="2"/>
        <v>33604</v>
      </c>
      <c r="K21" s="109">
        <f>J21/H21*100</f>
        <v>175.80830804645808</v>
      </c>
    </row>
    <row r="22" spans="1:15" s="8" customFormat="1" ht="20.25" customHeight="1">
      <c r="A22" s="114" t="s">
        <v>42</v>
      </c>
      <c r="B22" s="112">
        <v>717</v>
      </c>
      <c r="C22" s="205">
        <v>920</v>
      </c>
      <c r="D22" s="109">
        <f t="shared" si="4"/>
        <v>128.31241283124129</v>
      </c>
      <c r="E22" s="100">
        <v>366</v>
      </c>
      <c r="F22" s="209">
        <v>536</v>
      </c>
      <c r="G22" s="109">
        <f>F22/E22*100</f>
        <v>146.44808743169401</v>
      </c>
      <c r="H22" s="100">
        <f t="shared" si="1"/>
        <v>1083</v>
      </c>
      <c r="I22" s="100"/>
      <c r="J22" s="100">
        <f t="shared" si="2"/>
        <v>1456</v>
      </c>
      <c r="K22" s="109">
        <f>J22/H22*100</f>
        <v>134.44136657433057</v>
      </c>
    </row>
    <row r="23" spans="1:15" s="8" customFormat="1" ht="34.5" hidden="1" customHeight="1">
      <c r="A23" s="114" t="s">
        <v>14</v>
      </c>
      <c r="B23" s="112">
        <v>0</v>
      </c>
      <c r="C23" s="205">
        <v>0</v>
      </c>
      <c r="D23" s="109">
        <v>0</v>
      </c>
      <c r="E23" s="100">
        <v>0</v>
      </c>
      <c r="F23" s="209">
        <v>0</v>
      </c>
      <c r="G23" s="109">
        <v>0</v>
      </c>
      <c r="H23" s="100">
        <f t="shared" si="1"/>
        <v>0</v>
      </c>
      <c r="I23" s="100"/>
      <c r="J23" s="100">
        <f t="shared" si="2"/>
        <v>0</v>
      </c>
      <c r="K23" s="109">
        <v>0</v>
      </c>
    </row>
    <row r="24" spans="1:15" s="8" customFormat="1" ht="34.5" customHeight="1">
      <c r="A24" s="114" t="s">
        <v>22</v>
      </c>
      <c r="B24" s="112">
        <v>487</v>
      </c>
      <c r="C24" s="205">
        <v>968</v>
      </c>
      <c r="D24" s="109">
        <f t="shared" si="4"/>
        <v>198.76796714579055</v>
      </c>
      <c r="E24" s="100">
        <v>0</v>
      </c>
      <c r="F24" s="209">
        <v>0</v>
      </c>
      <c r="G24" s="109">
        <v>0</v>
      </c>
      <c r="H24" s="100">
        <f t="shared" si="1"/>
        <v>487</v>
      </c>
      <c r="I24" s="100"/>
      <c r="J24" s="100">
        <f t="shared" si="2"/>
        <v>968</v>
      </c>
      <c r="K24" s="109">
        <f t="shared" ref="K24:K29" si="5">J24/H24*100</f>
        <v>198.76796714579055</v>
      </c>
    </row>
    <row r="25" spans="1:15" s="8" customFormat="1" ht="21.75" customHeight="1">
      <c r="A25" s="114" t="s">
        <v>102</v>
      </c>
      <c r="B25" s="112">
        <v>548</v>
      </c>
      <c r="C25" s="205">
        <v>20</v>
      </c>
      <c r="D25" s="109">
        <v>0</v>
      </c>
      <c r="E25" s="100">
        <v>77</v>
      </c>
      <c r="F25" s="209">
        <v>65</v>
      </c>
      <c r="G25" s="109">
        <f>F25/E25*100</f>
        <v>84.415584415584405</v>
      </c>
      <c r="H25" s="100">
        <f t="shared" si="1"/>
        <v>625</v>
      </c>
      <c r="I25" s="100"/>
      <c r="J25" s="100">
        <f t="shared" si="2"/>
        <v>85</v>
      </c>
      <c r="K25" s="109">
        <f t="shared" si="5"/>
        <v>13.600000000000001</v>
      </c>
    </row>
    <row r="26" spans="1:15" s="8" customFormat="1" ht="36" customHeight="1">
      <c r="A26" s="114" t="s">
        <v>52</v>
      </c>
      <c r="B26" s="112">
        <v>3441</v>
      </c>
      <c r="C26" s="205">
        <v>3557</v>
      </c>
      <c r="D26" s="109">
        <f t="shared" si="4"/>
        <v>103.37111304853239</v>
      </c>
      <c r="E26" s="100">
        <v>0</v>
      </c>
      <c r="F26" s="209">
        <v>0</v>
      </c>
      <c r="G26" s="109">
        <v>0</v>
      </c>
      <c r="H26" s="100">
        <f t="shared" si="1"/>
        <v>3441</v>
      </c>
      <c r="I26" s="100"/>
      <c r="J26" s="100">
        <f t="shared" si="2"/>
        <v>3557</v>
      </c>
      <c r="K26" s="109">
        <f t="shared" si="5"/>
        <v>103.37111304853239</v>
      </c>
    </row>
    <row r="27" spans="1:15" s="8" customFormat="1" ht="18" customHeight="1">
      <c r="A27" s="114" t="s">
        <v>18</v>
      </c>
      <c r="B27" s="112">
        <v>18</v>
      </c>
      <c r="C27" s="205">
        <v>7</v>
      </c>
      <c r="D27" s="109">
        <v>0</v>
      </c>
      <c r="E27" s="100">
        <v>0</v>
      </c>
      <c r="F27" s="209">
        <v>0</v>
      </c>
      <c r="G27" s="109">
        <v>0</v>
      </c>
      <c r="H27" s="100">
        <f t="shared" si="1"/>
        <v>18</v>
      </c>
      <c r="I27" s="100"/>
      <c r="J27" s="100">
        <f t="shared" si="2"/>
        <v>7</v>
      </c>
      <c r="K27" s="109">
        <v>0</v>
      </c>
    </row>
    <row r="28" spans="1:15" s="8" customFormat="1" ht="17.25" customHeight="1">
      <c r="A28" s="114" t="s">
        <v>5</v>
      </c>
      <c r="B28" s="112">
        <v>495</v>
      </c>
      <c r="C28" s="205">
        <v>666</v>
      </c>
      <c r="D28" s="109">
        <f t="shared" si="4"/>
        <v>134.54545454545453</v>
      </c>
      <c r="E28" s="100">
        <v>35</v>
      </c>
      <c r="F28" s="209">
        <v>59</v>
      </c>
      <c r="G28" s="109">
        <v>0</v>
      </c>
      <c r="H28" s="100">
        <f t="shared" si="1"/>
        <v>530</v>
      </c>
      <c r="I28" s="100"/>
      <c r="J28" s="100">
        <f t="shared" si="2"/>
        <v>725</v>
      </c>
      <c r="K28" s="109">
        <f t="shared" si="5"/>
        <v>136.79245283018869</v>
      </c>
    </row>
    <row r="29" spans="1:15" s="8" customFormat="1" ht="33" customHeight="1">
      <c r="A29" s="114" t="s">
        <v>17</v>
      </c>
      <c r="B29" s="112">
        <v>328</v>
      </c>
      <c r="C29" s="205">
        <v>271</v>
      </c>
      <c r="D29" s="109">
        <f t="shared" si="4"/>
        <v>82.621951219512198</v>
      </c>
      <c r="E29" s="100">
        <v>1</v>
      </c>
      <c r="F29" s="209">
        <v>249</v>
      </c>
      <c r="G29" s="109">
        <v>0</v>
      </c>
      <c r="H29" s="100">
        <f t="shared" si="1"/>
        <v>329</v>
      </c>
      <c r="I29" s="100"/>
      <c r="J29" s="100">
        <f t="shared" si="2"/>
        <v>520</v>
      </c>
      <c r="K29" s="109">
        <f t="shared" si="5"/>
        <v>158.05471124620061</v>
      </c>
    </row>
    <row r="30" spans="1:15" s="8" customFormat="1" ht="18.75" hidden="1" customHeight="1">
      <c r="A30" s="114" t="s">
        <v>36</v>
      </c>
      <c r="B30" s="112"/>
      <c r="C30" s="205">
        <v>10</v>
      </c>
      <c r="D30" s="109">
        <v>0</v>
      </c>
      <c r="E30" s="100"/>
      <c r="F30" s="209">
        <v>0</v>
      </c>
      <c r="G30" s="109">
        <v>0</v>
      </c>
      <c r="H30" s="100">
        <f t="shared" si="1"/>
        <v>0</v>
      </c>
      <c r="I30" s="100"/>
      <c r="J30" s="100">
        <f t="shared" si="2"/>
        <v>10</v>
      </c>
      <c r="K30" s="109">
        <v>0</v>
      </c>
    </row>
    <row r="31" spans="1:15" s="8" customFormat="1" ht="24" customHeight="1">
      <c r="A31" s="114" t="s">
        <v>78</v>
      </c>
      <c r="B31" s="112">
        <v>89</v>
      </c>
      <c r="C31" s="205">
        <v>0</v>
      </c>
      <c r="D31" s="109">
        <v>0</v>
      </c>
      <c r="E31" s="100">
        <v>0</v>
      </c>
      <c r="F31" s="209">
        <v>200</v>
      </c>
      <c r="G31" s="109">
        <v>0</v>
      </c>
      <c r="H31" s="100">
        <f t="shared" si="1"/>
        <v>89</v>
      </c>
      <c r="I31" s="100"/>
      <c r="J31" s="100">
        <f t="shared" si="2"/>
        <v>200</v>
      </c>
      <c r="K31" s="109">
        <v>0</v>
      </c>
    </row>
    <row r="32" spans="1:15" s="8" customFormat="1" ht="33" hidden="1" customHeight="1">
      <c r="A32" s="114" t="s">
        <v>82</v>
      </c>
      <c r="B32" s="112"/>
      <c r="C32" s="205"/>
      <c r="D32" s="109" t="e">
        <f t="shared" si="4"/>
        <v>#DIV/0!</v>
      </c>
      <c r="E32" s="100"/>
      <c r="F32" s="9"/>
      <c r="G32" s="109" t="e">
        <f>F32/E32*100</f>
        <v>#DIV/0!</v>
      </c>
      <c r="H32" s="100">
        <f t="shared" si="1"/>
        <v>0</v>
      </c>
      <c r="I32" s="100"/>
      <c r="J32" s="100">
        <f t="shared" si="2"/>
        <v>0</v>
      </c>
      <c r="K32" s="109" t="e">
        <f>J32/H32*100</f>
        <v>#DIV/0!</v>
      </c>
    </row>
    <row r="33" spans="1:13" s="8" customFormat="1" ht="22.5" customHeight="1">
      <c r="A33" s="114" t="s">
        <v>36</v>
      </c>
      <c r="B33" s="112">
        <v>0</v>
      </c>
      <c r="C33" s="205">
        <v>0</v>
      </c>
      <c r="D33" s="109">
        <v>0</v>
      </c>
      <c r="E33" s="100">
        <v>0</v>
      </c>
      <c r="F33" s="9">
        <v>0</v>
      </c>
      <c r="G33" s="109">
        <v>0</v>
      </c>
      <c r="H33" s="100">
        <f t="shared" si="1"/>
        <v>0</v>
      </c>
      <c r="I33" s="100"/>
      <c r="J33" s="100">
        <f t="shared" si="2"/>
        <v>0</v>
      </c>
      <c r="K33" s="109">
        <v>0</v>
      </c>
    </row>
    <row r="34" spans="1:13" s="13" customFormat="1" ht="32.25" customHeight="1">
      <c r="A34" s="115" t="s">
        <v>19</v>
      </c>
      <c r="B34" s="108">
        <f>B20+B9</f>
        <v>180363</v>
      </c>
      <c r="C34" s="84">
        <f>C20+C9</f>
        <v>214804</v>
      </c>
      <c r="D34" s="109">
        <f>C34/B34*100</f>
        <v>119.09537987281205</v>
      </c>
      <c r="E34" s="108">
        <f>E20+E9</f>
        <v>35437</v>
      </c>
      <c r="F34" s="84">
        <f>F20+F9</f>
        <v>36696</v>
      </c>
      <c r="G34" s="109">
        <f>F34/E34*100</f>
        <v>103.55278381352824</v>
      </c>
      <c r="H34" s="110">
        <f t="shared" si="1"/>
        <v>215800</v>
      </c>
      <c r="I34" s="110"/>
      <c r="J34" s="110">
        <f t="shared" si="2"/>
        <v>251500</v>
      </c>
      <c r="K34" s="109">
        <f>J34/H34*100</f>
        <v>116.54309545875812</v>
      </c>
    </row>
    <row r="35" spans="1:13" s="13" customFormat="1" ht="33" customHeight="1">
      <c r="A35" s="114" t="s">
        <v>99</v>
      </c>
      <c r="B35" s="116">
        <v>0</v>
      </c>
      <c r="C35" s="207">
        <v>7</v>
      </c>
      <c r="D35" s="109">
        <v>0</v>
      </c>
      <c r="E35" s="116">
        <v>144</v>
      </c>
      <c r="F35" s="207">
        <v>674</v>
      </c>
      <c r="G35" s="109">
        <v>0</v>
      </c>
      <c r="H35" s="117">
        <f t="shared" si="1"/>
        <v>144</v>
      </c>
      <c r="I35" s="117"/>
      <c r="J35" s="117">
        <f>F35+C35</f>
        <v>681</v>
      </c>
      <c r="K35" s="109">
        <v>0</v>
      </c>
    </row>
    <row r="36" spans="1:13" s="8" customFormat="1" ht="69.75" customHeight="1">
      <c r="A36" s="114" t="s">
        <v>136</v>
      </c>
      <c r="B36" s="118">
        <v>224169</v>
      </c>
      <c r="C36" s="208">
        <v>259475</v>
      </c>
      <c r="D36" s="109">
        <f t="shared" ref="D36:D51" si="6">C36/B36*100</f>
        <v>115.74972453818324</v>
      </c>
      <c r="E36" s="119">
        <v>0</v>
      </c>
      <c r="F36" s="210">
        <v>0</v>
      </c>
      <c r="G36" s="109">
        <v>0</v>
      </c>
      <c r="H36" s="117">
        <f t="shared" si="1"/>
        <v>224169</v>
      </c>
      <c r="I36" s="117"/>
      <c r="J36" s="117">
        <f>C36+F36</f>
        <v>259475</v>
      </c>
      <c r="K36" s="109">
        <f>J36/H36*100</f>
        <v>115.74972453818324</v>
      </c>
    </row>
    <row r="37" spans="1:13" s="8" customFormat="1" ht="84.75" customHeight="1">
      <c r="A37" s="114" t="s">
        <v>137</v>
      </c>
      <c r="B37" s="118">
        <v>11666</v>
      </c>
      <c r="C37" s="208">
        <v>3268</v>
      </c>
      <c r="D37" s="109">
        <f t="shared" si="6"/>
        <v>28.013029315960914</v>
      </c>
      <c r="E37" s="119">
        <v>0</v>
      </c>
      <c r="F37" s="210">
        <v>3268</v>
      </c>
      <c r="G37" s="109">
        <v>0</v>
      </c>
      <c r="H37" s="117">
        <f t="shared" si="1"/>
        <v>11666</v>
      </c>
      <c r="I37" s="117"/>
      <c r="J37" s="117">
        <f>C37+F37</f>
        <v>6536</v>
      </c>
      <c r="K37" s="109">
        <v>0</v>
      </c>
    </row>
    <row r="38" spans="1:13" s="8" customFormat="1" ht="85.5" hidden="1" customHeight="1">
      <c r="A38" s="114" t="s">
        <v>166</v>
      </c>
      <c r="B38" s="113"/>
      <c r="C38" s="208">
        <v>3268.1</v>
      </c>
      <c r="D38" s="109" t="e">
        <f t="shared" si="6"/>
        <v>#DIV/0!</v>
      </c>
      <c r="E38" s="100"/>
      <c r="F38" s="210">
        <v>3268</v>
      </c>
      <c r="G38" s="109" t="e">
        <f>F38/E38*100</f>
        <v>#DIV/0!</v>
      </c>
      <c r="H38" s="120">
        <f>E38</f>
        <v>0</v>
      </c>
      <c r="I38" s="120"/>
      <c r="J38" s="120">
        <f>F38</f>
        <v>3268</v>
      </c>
      <c r="K38" s="109" t="e">
        <f t="shared" ref="K38:K51" si="7">J38/H38*100</f>
        <v>#DIV/0!</v>
      </c>
    </row>
    <row r="39" spans="1:13" s="8" customFormat="1" ht="75.75" customHeight="1">
      <c r="A39" s="114" t="s">
        <v>138</v>
      </c>
      <c r="B39" s="100">
        <v>0</v>
      </c>
      <c r="C39" s="206">
        <v>0</v>
      </c>
      <c r="D39" s="109">
        <v>0</v>
      </c>
      <c r="E39" s="100">
        <v>21981</v>
      </c>
      <c r="F39" s="209">
        <v>21272</v>
      </c>
      <c r="G39" s="109">
        <v>0</v>
      </c>
      <c r="H39" s="120">
        <f>E39</f>
        <v>21981</v>
      </c>
      <c r="I39" s="120"/>
      <c r="J39" s="120">
        <f>F39</f>
        <v>21272</v>
      </c>
      <c r="K39" s="109">
        <v>0</v>
      </c>
      <c r="M39" s="20"/>
    </row>
    <row r="40" spans="1:13" s="8" customFormat="1" ht="72.75" customHeight="1">
      <c r="A40" s="114" t="s">
        <v>139</v>
      </c>
      <c r="B40" s="100">
        <v>0</v>
      </c>
      <c r="C40" s="209">
        <v>0</v>
      </c>
      <c r="D40" s="109">
        <v>0</v>
      </c>
      <c r="E40" s="100">
        <v>805</v>
      </c>
      <c r="F40" s="209">
        <v>8810</v>
      </c>
      <c r="G40" s="109">
        <v>0</v>
      </c>
      <c r="H40" s="120">
        <f>E40</f>
        <v>805</v>
      </c>
      <c r="I40" s="120"/>
      <c r="J40" s="120">
        <f>F40</f>
        <v>8810</v>
      </c>
      <c r="K40" s="109">
        <v>0</v>
      </c>
      <c r="M40" s="20"/>
    </row>
    <row r="41" spans="1:13" s="8" customFormat="1" ht="72" customHeight="1">
      <c r="A41" s="114" t="s">
        <v>122</v>
      </c>
      <c r="B41" s="100">
        <v>105109</v>
      </c>
      <c r="C41" s="209">
        <v>471394</v>
      </c>
      <c r="D41" s="109">
        <f t="shared" si="6"/>
        <v>448.48110057178741</v>
      </c>
      <c r="E41" s="100">
        <v>6578</v>
      </c>
      <c r="F41" s="209">
        <v>51841</v>
      </c>
      <c r="G41" s="109">
        <v>0</v>
      </c>
      <c r="H41" s="120">
        <f t="shared" ref="H41:H50" si="8">B41+E41</f>
        <v>111687</v>
      </c>
      <c r="I41" s="120"/>
      <c r="J41" s="120">
        <f t="shared" ref="J41:J50" si="9">C41+F41</f>
        <v>523235</v>
      </c>
      <c r="K41" s="109">
        <f t="shared" si="7"/>
        <v>468.48335079284072</v>
      </c>
    </row>
    <row r="42" spans="1:13" s="8" customFormat="1" ht="31.5" customHeight="1">
      <c r="A42" s="217" t="s">
        <v>189</v>
      </c>
      <c r="B42" s="100">
        <v>0</v>
      </c>
      <c r="C42" s="209">
        <v>0</v>
      </c>
      <c r="D42" s="109">
        <v>0</v>
      </c>
      <c r="E42" s="100">
        <v>0</v>
      </c>
      <c r="F42" s="209">
        <v>1293</v>
      </c>
      <c r="G42" s="109">
        <v>0</v>
      </c>
      <c r="H42" s="120">
        <v>0</v>
      </c>
      <c r="I42" s="120"/>
      <c r="J42" s="120">
        <v>0</v>
      </c>
      <c r="K42" s="109">
        <v>0</v>
      </c>
    </row>
    <row r="43" spans="1:13" s="8" customFormat="1" ht="69.75" customHeight="1">
      <c r="A43" s="114" t="s">
        <v>133</v>
      </c>
      <c r="B43" s="112">
        <v>0</v>
      </c>
      <c r="C43" s="205">
        <v>0</v>
      </c>
      <c r="D43" s="109">
        <v>0</v>
      </c>
      <c r="E43" s="100">
        <v>6</v>
      </c>
      <c r="F43" s="209">
        <v>7</v>
      </c>
      <c r="G43" s="109">
        <v>0</v>
      </c>
      <c r="H43" s="120">
        <f t="shared" si="8"/>
        <v>6</v>
      </c>
      <c r="I43" s="120"/>
      <c r="J43" s="120">
        <f t="shared" si="9"/>
        <v>7</v>
      </c>
      <c r="K43" s="109">
        <v>0</v>
      </c>
      <c r="L43" s="20"/>
    </row>
    <row r="44" spans="1:13" s="8" customFormat="1" ht="50.25" customHeight="1">
      <c r="A44" s="114" t="s">
        <v>120</v>
      </c>
      <c r="B44" s="112">
        <v>0</v>
      </c>
      <c r="C44" s="205">
        <v>0</v>
      </c>
      <c r="D44" s="109">
        <v>0</v>
      </c>
      <c r="E44" s="100">
        <v>1144</v>
      </c>
      <c r="F44" s="209">
        <v>790</v>
      </c>
      <c r="G44" s="109">
        <f>F44/E44*100</f>
        <v>69.055944055944053</v>
      </c>
      <c r="H44" s="120">
        <f t="shared" si="8"/>
        <v>1144</v>
      </c>
      <c r="I44" s="120"/>
      <c r="J44" s="120">
        <f t="shared" si="9"/>
        <v>790</v>
      </c>
      <c r="K44" s="109">
        <f t="shared" si="7"/>
        <v>69.055944055944053</v>
      </c>
    </row>
    <row r="45" spans="1:13" s="8" customFormat="1" ht="71.25" customHeight="1">
      <c r="A45" s="114" t="s">
        <v>121</v>
      </c>
      <c r="B45" s="112">
        <v>422873</v>
      </c>
      <c r="C45" s="205">
        <v>413585</v>
      </c>
      <c r="D45" s="109">
        <f t="shared" si="6"/>
        <v>97.803595878668062</v>
      </c>
      <c r="E45" s="100">
        <v>0</v>
      </c>
      <c r="F45" s="209">
        <v>0</v>
      </c>
      <c r="G45" s="109">
        <v>0</v>
      </c>
      <c r="H45" s="120">
        <f t="shared" si="8"/>
        <v>422873</v>
      </c>
      <c r="I45" s="120"/>
      <c r="J45" s="120">
        <f t="shared" si="9"/>
        <v>413585</v>
      </c>
      <c r="K45" s="109">
        <f t="shared" si="7"/>
        <v>97.803595878668062</v>
      </c>
    </row>
    <row r="46" spans="1:13" s="8" customFormat="1" ht="136.5" customHeight="1">
      <c r="A46" s="114" t="s">
        <v>127</v>
      </c>
      <c r="B46" s="112">
        <v>3715</v>
      </c>
      <c r="C46" s="209">
        <v>3334</v>
      </c>
      <c r="D46" s="109">
        <f t="shared" si="6"/>
        <v>89.744279946164198</v>
      </c>
      <c r="E46" s="100">
        <v>0</v>
      </c>
      <c r="F46" s="209">
        <v>0</v>
      </c>
      <c r="G46" s="109">
        <v>0</v>
      </c>
      <c r="H46" s="120">
        <f t="shared" si="8"/>
        <v>3715</v>
      </c>
      <c r="I46" s="120"/>
      <c r="J46" s="120">
        <f t="shared" si="9"/>
        <v>3334</v>
      </c>
      <c r="K46" s="109">
        <f t="shared" si="7"/>
        <v>89.744279946164198</v>
      </c>
    </row>
    <row r="47" spans="1:13" s="8" customFormat="1" ht="69.75" customHeight="1">
      <c r="A47" s="114" t="s">
        <v>128</v>
      </c>
      <c r="B47" s="112">
        <v>0</v>
      </c>
      <c r="C47" s="209">
        <v>20237</v>
      </c>
      <c r="D47" s="202">
        <v>0</v>
      </c>
      <c r="E47" s="112">
        <v>6305</v>
      </c>
      <c r="F47" s="209">
        <v>9940</v>
      </c>
      <c r="G47" s="109">
        <f>F47/E47*100</f>
        <v>157.6526566217288</v>
      </c>
      <c r="H47" s="120">
        <f t="shared" si="8"/>
        <v>6305</v>
      </c>
      <c r="I47" s="123"/>
      <c r="J47" s="120">
        <f t="shared" si="9"/>
        <v>30177</v>
      </c>
      <c r="K47" s="109">
        <f t="shared" si="7"/>
        <v>478.62014274385405</v>
      </c>
    </row>
    <row r="48" spans="1:13" s="8" customFormat="1" ht="69.75" customHeight="1">
      <c r="A48" s="54" t="s">
        <v>134</v>
      </c>
      <c r="B48" s="213">
        <v>0</v>
      </c>
      <c r="C48" s="209">
        <v>4</v>
      </c>
      <c r="D48" s="214">
        <v>0</v>
      </c>
      <c r="E48" s="213">
        <v>0</v>
      </c>
      <c r="F48" s="209">
        <v>0</v>
      </c>
      <c r="G48" s="109">
        <v>0</v>
      </c>
      <c r="H48" s="120">
        <f t="shared" si="8"/>
        <v>0</v>
      </c>
      <c r="I48" s="215"/>
      <c r="J48" s="120">
        <f t="shared" si="9"/>
        <v>4</v>
      </c>
      <c r="K48" s="109">
        <v>0</v>
      </c>
    </row>
    <row r="49" spans="1:12" s="8" customFormat="1" ht="117.75" customHeight="1">
      <c r="A49" s="54" t="s">
        <v>200</v>
      </c>
      <c r="B49" s="213">
        <v>0</v>
      </c>
      <c r="C49" s="209">
        <v>27</v>
      </c>
      <c r="D49" s="214">
        <v>0</v>
      </c>
      <c r="E49" s="213">
        <v>0</v>
      </c>
      <c r="F49" s="209">
        <v>0</v>
      </c>
      <c r="G49" s="109">
        <v>0</v>
      </c>
      <c r="H49" s="120">
        <f t="shared" si="8"/>
        <v>0</v>
      </c>
      <c r="I49" s="215"/>
      <c r="J49" s="120">
        <f t="shared" si="9"/>
        <v>27</v>
      </c>
      <c r="K49" s="109">
        <v>0</v>
      </c>
    </row>
    <row r="50" spans="1:12" s="8" customFormat="1" ht="89.25" customHeight="1">
      <c r="A50" s="201" t="s">
        <v>129</v>
      </c>
      <c r="B50" s="203">
        <v>-31</v>
      </c>
      <c r="C50" s="205">
        <v>-67</v>
      </c>
      <c r="D50" s="203">
        <f t="shared" si="6"/>
        <v>216.12903225806451</v>
      </c>
      <c r="E50" s="125">
        <v>0</v>
      </c>
      <c r="F50" s="209">
        <v>-27</v>
      </c>
      <c r="G50" s="109">
        <v>0</v>
      </c>
      <c r="H50" s="120">
        <f t="shared" si="8"/>
        <v>-31</v>
      </c>
      <c r="I50" s="125"/>
      <c r="J50" s="120">
        <f t="shared" si="9"/>
        <v>-94</v>
      </c>
      <c r="K50" s="109">
        <f t="shared" si="7"/>
        <v>303.22580645161293</v>
      </c>
      <c r="L50" s="46"/>
    </row>
    <row r="51" spans="1:12" s="8" customFormat="1" ht="20.25" customHeight="1">
      <c r="A51" s="165" t="s">
        <v>3</v>
      </c>
      <c r="B51" s="120">
        <f>B35+B36+B37+B38+B39+B40+B41+B43+B44+B45+B46+B47+B50+B34</f>
        <v>947864</v>
      </c>
      <c r="C51" s="120">
        <f>C34+C35+C36+C37+C39+C40+C41+C43+C44+C45+C46+C47+C48+C50+C49</f>
        <v>1386068</v>
      </c>
      <c r="D51" s="120">
        <f t="shared" si="6"/>
        <v>146.23068288277642</v>
      </c>
      <c r="E51" s="120">
        <f>E35+E36+E37+E38+E39+E40+E41+E43+E44+E45+E46+E47+E50+E34</f>
        <v>72400</v>
      </c>
      <c r="F51" s="120">
        <f>F34+F35+F36+F37+F39+F40+F41+F43+F44+F45+F46+F47+F48+F50+F42</f>
        <v>134564</v>
      </c>
      <c r="G51" s="109">
        <f>F51/E51*100</f>
        <v>185.86187845303868</v>
      </c>
      <c r="H51" s="120">
        <f>(B51+E51)-(B46+E37+E39+E40+E41+E43+E44+E47+E50)</f>
        <v>979730</v>
      </c>
      <c r="I51" s="120">
        <f>(C51+F51)-(C46+F37+F39+F40+F41+F43+F44+F47+F50)</f>
        <v>1421397</v>
      </c>
      <c r="J51" s="120">
        <f>(C51+F51)-(C46+F37+F39+F40+F41+F43+F47)</f>
        <v>1422160</v>
      </c>
      <c r="K51" s="109">
        <f t="shared" si="7"/>
        <v>145.15835995631448</v>
      </c>
      <c r="L51" s="46"/>
    </row>
    <row r="52" spans="1:12" s="8" customFormat="1" ht="24" customHeight="1" thickBot="1">
      <c r="A52" s="299" t="s">
        <v>79</v>
      </c>
      <c r="B52" s="300"/>
      <c r="C52" s="300"/>
      <c r="D52" s="300"/>
      <c r="E52" s="300"/>
      <c r="F52" s="300"/>
      <c r="G52" s="300"/>
      <c r="H52" s="300"/>
      <c r="I52" s="300"/>
      <c r="J52" s="300"/>
      <c r="K52" s="301"/>
    </row>
    <row r="53" spans="1:12" s="8" customFormat="1" ht="19.5" customHeight="1">
      <c r="A53" s="293" t="s">
        <v>35</v>
      </c>
      <c r="B53" s="294" t="s">
        <v>23</v>
      </c>
      <c r="C53" s="294"/>
      <c r="D53" s="294"/>
      <c r="E53" s="295" t="s">
        <v>38</v>
      </c>
      <c r="F53" s="296"/>
      <c r="G53" s="297"/>
      <c r="H53" s="298" t="s">
        <v>74</v>
      </c>
      <c r="I53" s="298"/>
      <c r="J53" s="298"/>
      <c r="K53" s="298"/>
    </row>
    <row r="54" spans="1:12" s="8" customFormat="1" ht="69" customHeight="1">
      <c r="A54" s="278"/>
      <c r="B54" s="105" t="s">
        <v>170</v>
      </c>
      <c r="C54" s="105" t="s">
        <v>167</v>
      </c>
      <c r="D54" s="106" t="s">
        <v>53</v>
      </c>
      <c r="E54" s="105" t="s">
        <v>168</v>
      </c>
      <c r="F54" s="105" t="s">
        <v>167</v>
      </c>
      <c r="G54" s="106" t="s">
        <v>53</v>
      </c>
      <c r="H54" s="105" t="s">
        <v>170</v>
      </c>
      <c r="I54" s="105" t="s">
        <v>161</v>
      </c>
      <c r="J54" s="105" t="s">
        <v>167</v>
      </c>
      <c r="K54" s="106" t="s">
        <v>53</v>
      </c>
    </row>
    <row r="55" spans="1:12" s="8" customFormat="1" ht="33.75" customHeight="1">
      <c r="A55" s="127" t="s">
        <v>46</v>
      </c>
      <c r="B55" s="128">
        <f>SUM(B56:B62)</f>
        <v>12393</v>
      </c>
      <c r="C55" s="128">
        <f>SUM(C56:C62)</f>
        <v>22692</v>
      </c>
      <c r="D55" s="109">
        <f t="shared" ref="D55:D86" si="10">IF(B55=0,  "0 ", C55/B55*100)</f>
        <v>183.10336480271121</v>
      </c>
      <c r="E55" s="128">
        <f>SUM(E56:E62)</f>
        <v>8004</v>
      </c>
      <c r="F55" s="128">
        <f>SUM(F56:F62)</f>
        <v>14033</v>
      </c>
      <c r="G55" s="109">
        <f t="shared" ref="G55:G86" si="11">IF(E55=0,  "0 ", F55/E55*100)</f>
        <v>175.32483758120941</v>
      </c>
      <c r="H55" s="128">
        <f>SUM(H56:H62)</f>
        <v>20361</v>
      </c>
      <c r="I55" s="128">
        <f>SUM(I56:I62)</f>
        <v>130</v>
      </c>
      <c r="J55" s="128">
        <f>SUM(J56:J62)</f>
        <v>36595</v>
      </c>
      <c r="K55" s="109">
        <f t="shared" ref="K55:K86" si="12">IF(H55=0,  "0 ", J55/H55*100)</f>
        <v>179.73085801286774</v>
      </c>
    </row>
    <row r="56" spans="1:12" s="8" customFormat="1" ht="76.5" customHeight="1">
      <c r="A56" s="97" t="s">
        <v>54</v>
      </c>
      <c r="B56" s="129">
        <v>325</v>
      </c>
      <c r="C56" s="129">
        <v>1032</v>
      </c>
      <c r="D56" s="109">
        <f t="shared" si="10"/>
        <v>317.53846153846155</v>
      </c>
      <c r="E56" s="129">
        <v>0</v>
      </c>
      <c r="F56" s="129">
        <v>0</v>
      </c>
      <c r="G56" s="109" t="str">
        <f t="shared" si="11"/>
        <v xml:space="preserve">0 </v>
      </c>
      <c r="H56" s="99">
        <f>B56+E56</f>
        <v>325</v>
      </c>
      <c r="I56" s="99"/>
      <c r="J56" s="100">
        <f>C56+F56</f>
        <v>1032</v>
      </c>
      <c r="K56" s="109">
        <f t="shared" si="12"/>
        <v>317.53846153846155</v>
      </c>
    </row>
    <row r="57" spans="1:12" s="8" customFormat="1" ht="103.5" customHeight="1">
      <c r="A57" s="97" t="s">
        <v>55</v>
      </c>
      <c r="B57" s="98">
        <v>604</v>
      </c>
      <c r="C57" s="98">
        <v>940</v>
      </c>
      <c r="D57" s="109">
        <f t="shared" si="10"/>
        <v>155.62913907284766</v>
      </c>
      <c r="E57" s="98">
        <v>19</v>
      </c>
      <c r="F57" s="99">
        <v>20</v>
      </c>
      <c r="G57" s="109">
        <f t="shared" si="11"/>
        <v>105.26315789473684</v>
      </c>
      <c r="H57" s="99">
        <v>604</v>
      </c>
      <c r="I57" s="99">
        <v>20</v>
      </c>
      <c r="J57" s="100">
        <f>C57+F57-I57</f>
        <v>940</v>
      </c>
      <c r="K57" s="109">
        <f t="shared" si="12"/>
        <v>155.62913907284766</v>
      </c>
    </row>
    <row r="58" spans="1:12" s="10" customFormat="1" ht="136.5" customHeight="1">
      <c r="A58" s="97" t="s">
        <v>56</v>
      </c>
      <c r="B58" s="98">
        <v>9704</v>
      </c>
      <c r="C58" s="98">
        <v>17232</v>
      </c>
      <c r="D58" s="109">
        <f t="shared" si="10"/>
        <v>177.57625721352019</v>
      </c>
      <c r="E58" s="98">
        <v>7581</v>
      </c>
      <c r="F58" s="99">
        <v>13535</v>
      </c>
      <c r="G58" s="109">
        <f t="shared" si="11"/>
        <v>178.53845139163698</v>
      </c>
      <c r="H58" s="99">
        <v>17268</v>
      </c>
      <c r="I58" s="99">
        <v>10</v>
      </c>
      <c r="J58" s="100">
        <f>C58+F58-I58</f>
        <v>30757</v>
      </c>
      <c r="K58" s="109">
        <f t="shared" si="12"/>
        <v>178.11558952976605</v>
      </c>
      <c r="L58" s="46"/>
    </row>
    <row r="59" spans="1:12" s="10" customFormat="1" ht="28.5" customHeight="1">
      <c r="A59" s="97" t="s">
        <v>92</v>
      </c>
      <c r="B59" s="98">
        <v>0</v>
      </c>
      <c r="C59" s="98">
        <v>0</v>
      </c>
      <c r="D59" s="109" t="str">
        <f t="shared" si="10"/>
        <v xml:space="preserve">0 </v>
      </c>
      <c r="E59" s="98">
        <v>0</v>
      </c>
      <c r="F59" s="99">
        <v>0</v>
      </c>
      <c r="G59" s="109" t="str">
        <f t="shared" si="11"/>
        <v xml:space="preserve">0 </v>
      </c>
      <c r="H59" s="99">
        <f>B59+E59</f>
        <v>0</v>
      </c>
      <c r="I59" s="99"/>
      <c r="J59" s="100">
        <f>C59+F59</f>
        <v>0</v>
      </c>
      <c r="K59" s="109" t="str">
        <f t="shared" si="12"/>
        <v xml:space="preserve">0 </v>
      </c>
      <c r="L59" s="46"/>
    </row>
    <row r="60" spans="1:12" s="8" customFormat="1" ht="36.75" customHeight="1">
      <c r="A60" s="97" t="s">
        <v>6</v>
      </c>
      <c r="B60" s="98">
        <v>359</v>
      </c>
      <c r="C60" s="98">
        <v>682</v>
      </c>
      <c r="D60" s="109">
        <f t="shared" si="10"/>
        <v>189.97214484679665</v>
      </c>
      <c r="E60" s="98">
        <v>0</v>
      </c>
      <c r="F60" s="99">
        <v>0</v>
      </c>
      <c r="G60" s="109" t="str">
        <f t="shared" si="11"/>
        <v xml:space="preserve">0 </v>
      </c>
      <c r="H60" s="99">
        <f>B60+E60</f>
        <v>359</v>
      </c>
      <c r="I60" s="99"/>
      <c r="J60" s="100">
        <f>C60+F60</f>
        <v>682</v>
      </c>
      <c r="K60" s="109">
        <f t="shared" si="12"/>
        <v>189.97214484679665</v>
      </c>
      <c r="L60" s="46"/>
    </row>
    <row r="61" spans="1:12" s="8" customFormat="1" ht="31.5" customHeight="1">
      <c r="A61" s="97" t="s">
        <v>75</v>
      </c>
      <c r="B61" s="98">
        <v>0</v>
      </c>
      <c r="C61" s="98">
        <v>0</v>
      </c>
      <c r="D61" s="109" t="str">
        <f t="shared" si="10"/>
        <v xml:space="preserve">0 </v>
      </c>
      <c r="E61" s="98">
        <v>0</v>
      </c>
      <c r="F61" s="99">
        <v>0</v>
      </c>
      <c r="G61" s="109" t="str">
        <f t="shared" si="11"/>
        <v xml:space="preserve">0 </v>
      </c>
      <c r="H61" s="99">
        <v>0</v>
      </c>
      <c r="I61" s="99"/>
      <c r="J61" s="100">
        <f>C61+F61</f>
        <v>0</v>
      </c>
      <c r="K61" s="109" t="str">
        <f t="shared" si="12"/>
        <v xml:space="preserve">0 </v>
      </c>
      <c r="L61" s="46"/>
    </row>
    <row r="62" spans="1:12" s="8" customFormat="1" ht="33.75" customHeight="1">
      <c r="A62" s="97" t="s">
        <v>57</v>
      </c>
      <c r="B62" s="98">
        <v>1401</v>
      </c>
      <c r="C62" s="98">
        <v>2806</v>
      </c>
      <c r="D62" s="109">
        <f t="shared" si="10"/>
        <v>200.28551034975018</v>
      </c>
      <c r="E62" s="98">
        <v>404</v>
      </c>
      <c r="F62" s="99">
        <v>478</v>
      </c>
      <c r="G62" s="109">
        <f t="shared" si="11"/>
        <v>118.31683168316832</v>
      </c>
      <c r="H62" s="99">
        <f>B62+E62</f>
        <v>1805</v>
      </c>
      <c r="I62" s="99">
        <v>100</v>
      </c>
      <c r="J62" s="100">
        <f>C62+F62-I62</f>
        <v>3184</v>
      </c>
      <c r="K62" s="109">
        <f t="shared" si="12"/>
        <v>176.39889196675901</v>
      </c>
      <c r="L62" s="46"/>
    </row>
    <row r="63" spans="1:12" s="8" customFormat="1" ht="31.5" customHeight="1">
      <c r="A63" s="127" t="s">
        <v>47</v>
      </c>
      <c r="B63" s="128">
        <f>B64</f>
        <v>286</v>
      </c>
      <c r="C63" s="128">
        <f>C64</f>
        <v>0</v>
      </c>
      <c r="D63" s="109">
        <f t="shared" si="10"/>
        <v>0</v>
      </c>
      <c r="E63" s="128">
        <f>E64</f>
        <v>171</v>
      </c>
      <c r="F63" s="128">
        <f>F64</f>
        <v>347</v>
      </c>
      <c r="G63" s="109">
        <f t="shared" si="11"/>
        <v>202.92397660818713</v>
      </c>
      <c r="H63" s="128">
        <f>H64</f>
        <v>171</v>
      </c>
      <c r="I63" s="128">
        <f>I64</f>
        <v>0</v>
      </c>
      <c r="J63" s="128">
        <f>J64</f>
        <v>347</v>
      </c>
      <c r="K63" s="109">
        <f t="shared" si="12"/>
        <v>202.92397660818713</v>
      </c>
      <c r="L63" s="46"/>
    </row>
    <row r="64" spans="1:12" s="8" customFormat="1" ht="35.25" customHeight="1">
      <c r="A64" s="97" t="s">
        <v>26</v>
      </c>
      <c r="B64" s="98">
        <v>286</v>
      </c>
      <c r="C64" s="98">
        <v>0</v>
      </c>
      <c r="D64" s="109">
        <f t="shared" si="10"/>
        <v>0</v>
      </c>
      <c r="E64" s="98">
        <v>171</v>
      </c>
      <c r="F64" s="99">
        <v>347</v>
      </c>
      <c r="G64" s="109">
        <f t="shared" si="11"/>
        <v>202.92397660818713</v>
      </c>
      <c r="H64" s="99">
        <v>171</v>
      </c>
      <c r="I64" s="99"/>
      <c r="J64" s="100">
        <f>C64+F64</f>
        <v>347</v>
      </c>
      <c r="K64" s="109">
        <f t="shared" si="12"/>
        <v>202.92397660818713</v>
      </c>
      <c r="L64" s="46"/>
    </row>
    <row r="65" spans="1:12" s="8" customFormat="1" ht="40.5" hidden="1" customHeight="1">
      <c r="A65" s="97" t="s">
        <v>41</v>
      </c>
      <c r="B65" s="98"/>
      <c r="C65" s="98"/>
      <c r="D65" s="109" t="str">
        <f t="shared" si="10"/>
        <v xml:space="preserve">0 </v>
      </c>
      <c r="E65" s="98"/>
      <c r="F65" s="99"/>
      <c r="G65" s="109" t="str">
        <f t="shared" si="11"/>
        <v xml:space="preserve">0 </v>
      </c>
      <c r="H65" s="99">
        <f>B65+E65</f>
        <v>0</v>
      </c>
      <c r="I65" s="99"/>
      <c r="J65" s="99">
        <f>C65+F65</f>
        <v>0</v>
      </c>
      <c r="K65" s="109" t="str">
        <f t="shared" si="12"/>
        <v xml:space="preserve">0 </v>
      </c>
      <c r="L65" s="46"/>
    </row>
    <row r="66" spans="1:12" s="8" customFormat="1" ht="56.25" customHeight="1">
      <c r="A66" s="127" t="s">
        <v>107</v>
      </c>
      <c r="B66" s="128">
        <f>B67+B68+B70+B71+B69</f>
        <v>1602</v>
      </c>
      <c r="C66" s="128">
        <f>C67+C68+C70+C71</f>
        <v>2588</v>
      </c>
      <c r="D66" s="109">
        <f t="shared" si="10"/>
        <v>161.54806491885142</v>
      </c>
      <c r="E66" s="128">
        <f>E67+E68+E71+E70</f>
        <v>837</v>
      </c>
      <c r="F66" s="128">
        <f>F67+F71+F68+F70</f>
        <v>2172</v>
      </c>
      <c r="G66" s="109">
        <f t="shared" si="11"/>
        <v>259.49820788530468</v>
      </c>
      <c r="H66" s="128">
        <f>H67+H68+H71+H70+H69</f>
        <v>2439</v>
      </c>
      <c r="I66" s="128">
        <f>I67+I68+I71</f>
        <v>0</v>
      </c>
      <c r="J66" s="128">
        <f>J67+J68+J71+J70+H611</f>
        <v>4760</v>
      </c>
      <c r="K66" s="109">
        <f t="shared" si="12"/>
        <v>195.1619516195162</v>
      </c>
      <c r="L66" s="46"/>
    </row>
    <row r="67" spans="1:12" s="8" customFormat="1" ht="19.5" customHeight="1">
      <c r="A67" s="97" t="s">
        <v>111</v>
      </c>
      <c r="B67" s="98">
        <v>241</v>
      </c>
      <c r="C67" s="98">
        <v>609</v>
      </c>
      <c r="D67" s="109">
        <f t="shared" si="10"/>
        <v>252.69709543568464</v>
      </c>
      <c r="E67" s="98">
        <v>0</v>
      </c>
      <c r="F67" s="99">
        <v>0</v>
      </c>
      <c r="G67" s="109" t="str">
        <f t="shared" si="11"/>
        <v xml:space="preserve">0 </v>
      </c>
      <c r="H67" s="99">
        <f>B67+E67</f>
        <v>241</v>
      </c>
      <c r="I67" s="99"/>
      <c r="J67" s="99">
        <f>C67+F67</f>
        <v>609</v>
      </c>
      <c r="K67" s="109">
        <f t="shared" si="12"/>
        <v>252.69709543568464</v>
      </c>
      <c r="L67" s="46"/>
    </row>
    <row r="68" spans="1:12" s="8" customFormat="1" ht="91.5" hidden="1" customHeight="1">
      <c r="A68" s="97" t="s">
        <v>69</v>
      </c>
      <c r="B68" s="98"/>
      <c r="C68" s="98"/>
      <c r="D68" s="109" t="str">
        <f t="shared" si="10"/>
        <v xml:space="preserve">0 </v>
      </c>
      <c r="E68" s="98">
        <v>0</v>
      </c>
      <c r="F68" s="99">
        <v>0</v>
      </c>
      <c r="G68" s="109" t="str">
        <f t="shared" si="11"/>
        <v xml:space="preserve">0 </v>
      </c>
      <c r="H68" s="99">
        <f>B68+E68</f>
        <v>0</v>
      </c>
      <c r="I68" s="99"/>
      <c r="J68" s="99">
        <f>C68+F68</f>
        <v>0</v>
      </c>
      <c r="K68" s="109" t="str">
        <f t="shared" si="12"/>
        <v xml:space="preserve">0 </v>
      </c>
      <c r="L68" s="46"/>
    </row>
    <row r="69" spans="1:12" s="8" customFormat="1" ht="91.5" customHeight="1">
      <c r="A69" s="97" t="s">
        <v>125</v>
      </c>
      <c r="B69" s="98">
        <v>0</v>
      </c>
      <c r="C69" s="98">
        <v>0</v>
      </c>
      <c r="D69" s="109"/>
      <c r="E69" s="98">
        <v>0</v>
      </c>
      <c r="F69" s="99">
        <v>0</v>
      </c>
      <c r="G69" s="109" t="str">
        <f t="shared" si="11"/>
        <v xml:space="preserve">0 </v>
      </c>
      <c r="H69" s="99">
        <f>B69+E69</f>
        <v>0</v>
      </c>
      <c r="I69" s="99"/>
      <c r="J69" s="99">
        <f>C69+F69</f>
        <v>0</v>
      </c>
      <c r="K69" s="109"/>
      <c r="L69" s="46"/>
    </row>
    <row r="70" spans="1:12" s="8" customFormat="1" ht="46.5" customHeight="1">
      <c r="A70" s="97" t="s">
        <v>104</v>
      </c>
      <c r="B70" s="98">
        <v>1190</v>
      </c>
      <c r="C70" s="98">
        <v>1906</v>
      </c>
      <c r="D70" s="109">
        <f t="shared" si="10"/>
        <v>160.16806722689077</v>
      </c>
      <c r="E70" s="98">
        <v>827</v>
      </c>
      <c r="F70" s="99">
        <v>1933</v>
      </c>
      <c r="G70" s="109">
        <f t="shared" si="11"/>
        <v>233.73639661426844</v>
      </c>
      <c r="H70" s="99">
        <f>B70+E70</f>
        <v>2017</v>
      </c>
      <c r="I70" s="99"/>
      <c r="J70" s="100">
        <f>C70+F70-I70</f>
        <v>3839</v>
      </c>
      <c r="K70" s="109">
        <f t="shared" si="12"/>
        <v>190.33217649975211</v>
      </c>
      <c r="L70" s="46"/>
    </row>
    <row r="71" spans="1:12" s="8" customFormat="1" ht="58.5" customHeight="1">
      <c r="A71" s="97" t="s">
        <v>91</v>
      </c>
      <c r="B71" s="98">
        <v>171</v>
      </c>
      <c r="C71" s="98">
        <v>73</v>
      </c>
      <c r="D71" s="109">
        <f t="shared" si="10"/>
        <v>42.690058479532162</v>
      </c>
      <c r="E71" s="98">
        <v>10</v>
      </c>
      <c r="F71" s="99">
        <v>239</v>
      </c>
      <c r="G71" s="109">
        <f t="shared" si="11"/>
        <v>2390</v>
      </c>
      <c r="H71" s="99">
        <f>B71+E71</f>
        <v>181</v>
      </c>
      <c r="I71" s="99"/>
      <c r="J71" s="100">
        <f>C71+F71</f>
        <v>312</v>
      </c>
      <c r="K71" s="109">
        <f t="shared" si="12"/>
        <v>172.37569060773481</v>
      </c>
      <c r="L71" s="46"/>
    </row>
    <row r="72" spans="1:12" s="8" customFormat="1" ht="35.25" customHeight="1">
      <c r="A72" s="127" t="s">
        <v>48</v>
      </c>
      <c r="B72" s="128">
        <f>B73+B75+B77+B78+B79+B74+B76</f>
        <v>13531</v>
      </c>
      <c r="C72" s="128">
        <f>C73+C75+C77+C78+C79+C74+C76</f>
        <v>124446</v>
      </c>
      <c r="D72" s="109">
        <f t="shared" si="10"/>
        <v>919.71029487842736</v>
      </c>
      <c r="E72" s="128">
        <f>E73+E75+E77+E78+E79+E74+E76</f>
        <v>4854</v>
      </c>
      <c r="F72" s="128">
        <f>F73+F75+F77+F78+F79+F74+F76</f>
        <v>10918</v>
      </c>
      <c r="G72" s="109">
        <f t="shared" si="11"/>
        <v>224.92789451998351</v>
      </c>
      <c r="H72" s="128">
        <f>H73+H75+H77+H78+H79+H74+H76</f>
        <v>17126</v>
      </c>
      <c r="I72" s="128">
        <f>I73+I75+I77+I78+I79+I74+I76</f>
        <v>6797</v>
      </c>
      <c r="J72" s="128">
        <f>J73+J75+J77+J78+J79+J74+J76</f>
        <v>128567</v>
      </c>
      <c r="K72" s="109">
        <f t="shared" si="12"/>
        <v>750.7123671610417</v>
      </c>
      <c r="L72" s="46"/>
    </row>
    <row r="73" spans="1:12" s="8" customFormat="1" ht="34.5" customHeight="1">
      <c r="A73" s="97" t="s">
        <v>76</v>
      </c>
      <c r="B73" s="98">
        <v>102</v>
      </c>
      <c r="C73" s="98">
        <v>165</v>
      </c>
      <c r="D73" s="109">
        <f t="shared" si="10"/>
        <v>161.76470588235296</v>
      </c>
      <c r="E73" s="98">
        <v>0</v>
      </c>
      <c r="F73" s="99">
        <v>0</v>
      </c>
      <c r="G73" s="109" t="str">
        <f t="shared" si="11"/>
        <v xml:space="preserve">0 </v>
      </c>
      <c r="H73" s="99">
        <f>B73+E73</f>
        <v>102</v>
      </c>
      <c r="I73" s="99"/>
      <c r="J73" s="99">
        <f>C73+F73</f>
        <v>165</v>
      </c>
      <c r="K73" s="109">
        <f t="shared" si="12"/>
        <v>161.76470588235296</v>
      </c>
      <c r="L73" s="46"/>
    </row>
    <row r="74" spans="1:12" s="8" customFormat="1" ht="36.75" customHeight="1">
      <c r="A74" s="97" t="s">
        <v>28</v>
      </c>
      <c r="B74" s="98">
        <v>1521</v>
      </c>
      <c r="C74" s="98">
        <v>2863</v>
      </c>
      <c r="D74" s="109">
        <f t="shared" si="10"/>
        <v>188.23142669296516</v>
      </c>
      <c r="E74" s="98">
        <v>0</v>
      </c>
      <c r="F74" s="99">
        <v>0</v>
      </c>
      <c r="G74" s="109" t="str">
        <f t="shared" si="11"/>
        <v xml:space="preserve">0 </v>
      </c>
      <c r="H74" s="99">
        <f>B74+E74</f>
        <v>1521</v>
      </c>
      <c r="I74" s="99"/>
      <c r="J74" s="99">
        <f>C74+F74</f>
        <v>2863</v>
      </c>
      <c r="K74" s="109">
        <f t="shared" si="12"/>
        <v>188.23142669296516</v>
      </c>
      <c r="L74" s="46"/>
    </row>
    <row r="75" spans="1:12" s="8" customFormat="1" ht="0.75" hidden="1" customHeight="1">
      <c r="A75" s="97" t="s">
        <v>70</v>
      </c>
      <c r="B75" s="98">
        <v>0</v>
      </c>
      <c r="C75" s="98">
        <v>0</v>
      </c>
      <c r="D75" s="109" t="str">
        <f t="shared" si="10"/>
        <v xml:space="preserve">0 </v>
      </c>
      <c r="E75" s="98">
        <v>0</v>
      </c>
      <c r="F75" s="99">
        <v>0</v>
      </c>
      <c r="G75" s="109" t="str">
        <f t="shared" si="11"/>
        <v xml:space="preserve">0 </v>
      </c>
      <c r="H75" s="99">
        <f>B75+E75</f>
        <v>0</v>
      </c>
      <c r="I75" s="99"/>
      <c r="J75" s="99">
        <f>C75+F75</f>
        <v>0</v>
      </c>
      <c r="K75" s="109" t="str">
        <f t="shared" si="12"/>
        <v xml:space="preserve">0 </v>
      </c>
      <c r="L75" s="46"/>
    </row>
    <row r="76" spans="1:12" s="8" customFormat="1" ht="19.5" hidden="1" customHeight="1">
      <c r="A76" s="97" t="s">
        <v>83</v>
      </c>
      <c r="B76" s="98">
        <v>0</v>
      </c>
      <c r="C76" s="98">
        <v>0</v>
      </c>
      <c r="D76" s="109" t="str">
        <f t="shared" si="10"/>
        <v xml:space="preserve">0 </v>
      </c>
      <c r="E76" s="98">
        <v>0</v>
      </c>
      <c r="F76" s="99">
        <v>0</v>
      </c>
      <c r="G76" s="109" t="str">
        <f t="shared" si="11"/>
        <v xml:space="preserve">0 </v>
      </c>
      <c r="H76" s="99">
        <f>B76+E76</f>
        <v>0</v>
      </c>
      <c r="I76" s="99"/>
      <c r="J76" s="99">
        <f>C76+F76</f>
        <v>0</v>
      </c>
      <c r="K76" s="109" t="str">
        <f t="shared" si="12"/>
        <v xml:space="preserve">0 </v>
      </c>
      <c r="L76" s="46"/>
    </row>
    <row r="77" spans="1:12" s="8" customFormat="1" ht="26.25" customHeight="1">
      <c r="A77" s="97" t="s">
        <v>27</v>
      </c>
      <c r="B77" s="98">
        <v>1702</v>
      </c>
      <c r="C77" s="98">
        <v>4382</v>
      </c>
      <c r="D77" s="109">
        <f t="shared" si="10"/>
        <v>257.46180963572266</v>
      </c>
      <c r="E77" s="98">
        <v>0</v>
      </c>
      <c r="F77" s="99">
        <v>0</v>
      </c>
      <c r="G77" s="109" t="str">
        <f t="shared" si="11"/>
        <v xml:space="preserve">0 </v>
      </c>
      <c r="H77" s="99">
        <f>B77+E77</f>
        <v>1702</v>
      </c>
      <c r="I77" s="99"/>
      <c r="J77" s="99">
        <f>C77+F77</f>
        <v>4382</v>
      </c>
      <c r="K77" s="109">
        <f t="shared" si="12"/>
        <v>257.46180963572266</v>
      </c>
      <c r="L77" s="46"/>
    </row>
    <row r="78" spans="1:12" s="8" customFormat="1" ht="24.75" customHeight="1">
      <c r="A78" s="97" t="s">
        <v>45</v>
      </c>
      <c r="B78" s="98">
        <v>1259</v>
      </c>
      <c r="C78" s="98">
        <v>95725</v>
      </c>
      <c r="D78" s="109">
        <f t="shared" si="10"/>
        <v>7603.2565528196983</v>
      </c>
      <c r="E78" s="98">
        <v>2397</v>
      </c>
      <c r="F78" s="99">
        <v>5292</v>
      </c>
      <c r="G78" s="109">
        <f t="shared" si="11"/>
        <v>220.77596996245305</v>
      </c>
      <c r="H78" s="99">
        <v>2397</v>
      </c>
      <c r="I78" s="99">
        <v>6797</v>
      </c>
      <c r="J78" s="99">
        <f>C78+F78-I78</f>
        <v>94220</v>
      </c>
      <c r="K78" s="109">
        <f t="shared" si="12"/>
        <v>3930.7467667918231</v>
      </c>
      <c r="L78" s="46"/>
    </row>
    <row r="79" spans="1:12" s="8" customFormat="1" ht="38.25" customHeight="1">
      <c r="A79" s="97" t="s">
        <v>34</v>
      </c>
      <c r="B79" s="98">
        <v>8947</v>
      </c>
      <c r="C79" s="98">
        <v>21311</v>
      </c>
      <c r="D79" s="109">
        <f t="shared" si="10"/>
        <v>238.19157259416562</v>
      </c>
      <c r="E79" s="98">
        <v>2457</v>
      </c>
      <c r="F79" s="99">
        <v>5626</v>
      </c>
      <c r="G79" s="109">
        <f t="shared" si="11"/>
        <v>228.97842897842901</v>
      </c>
      <c r="H79" s="99">
        <v>11404</v>
      </c>
      <c r="I79" s="99"/>
      <c r="J79" s="99">
        <f>C79+F79</f>
        <v>26937</v>
      </c>
      <c r="K79" s="109">
        <f t="shared" si="12"/>
        <v>236.20659417748158</v>
      </c>
      <c r="L79" s="46"/>
    </row>
    <row r="80" spans="1:12" s="8" customFormat="1" ht="36.75" customHeight="1">
      <c r="A80" s="127" t="s">
        <v>105</v>
      </c>
      <c r="B80" s="128">
        <f>B81+B82+B84+B85+B83</f>
        <v>3102</v>
      </c>
      <c r="C80" s="128">
        <f>C81+C82+C84+C85+C83</f>
        <v>40280</v>
      </c>
      <c r="D80" s="109">
        <f t="shared" si="10"/>
        <v>1298.5170857511284</v>
      </c>
      <c r="E80" s="128">
        <f>E81+E82+E84+E85+E83</f>
        <v>2536</v>
      </c>
      <c r="F80" s="128">
        <f>F81+F82+F84+F85</f>
        <v>31613</v>
      </c>
      <c r="G80" s="109">
        <f t="shared" si="11"/>
        <v>1246.5694006309147</v>
      </c>
      <c r="H80" s="128">
        <f>H81+H82+H84+H85+H83</f>
        <v>4414</v>
      </c>
      <c r="I80" s="128">
        <f>I81+I82+I84+I85+I83</f>
        <v>29708</v>
      </c>
      <c r="J80" s="128">
        <f>J81+J82+J84+J85+J83</f>
        <v>42185</v>
      </c>
      <c r="K80" s="109">
        <f t="shared" si="12"/>
        <v>955.70910738559132</v>
      </c>
      <c r="L80" s="46"/>
    </row>
    <row r="81" spans="1:29" s="8" customFormat="1" ht="30" customHeight="1">
      <c r="A81" s="97" t="s">
        <v>80</v>
      </c>
      <c r="B81" s="98">
        <v>55</v>
      </c>
      <c r="C81" s="98">
        <v>115</v>
      </c>
      <c r="D81" s="109">
        <f t="shared" si="10"/>
        <v>209.09090909090909</v>
      </c>
      <c r="E81" s="98">
        <v>0</v>
      </c>
      <c r="F81" s="99">
        <v>0</v>
      </c>
      <c r="G81" s="109" t="str">
        <f t="shared" si="11"/>
        <v xml:space="preserve">0 </v>
      </c>
      <c r="H81" s="99">
        <f>B81+E81</f>
        <v>55</v>
      </c>
      <c r="I81" s="99"/>
      <c r="J81" s="100">
        <f>C81+F81</f>
        <v>115</v>
      </c>
      <c r="K81" s="109">
        <f t="shared" si="12"/>
        <v>209.09090909090909</v>
      </c>
      <c r="L81" s="46"/>
      <c r="N81" s="101"/>
      <c r="U81" s="101"/>
      <c r="V81" s="101"/>
      <c r="W81" s="102"/>
      <c r="X81" s="101"/>
      <c r="Y81" s="101"/>
      <c r="Z81" s="102"/>
      <c r="AA81" s="101"/>
      <c r="AB81" s="101"/>
      <c r="AC81" s="101"/>
    </row>
    <row r="82" spans="1:29" s="8" customFormat="1" ht="29.25" hidden="1" customHeight="1">
      <c r="A82" s="97" t="s">
        <v>30</v>
      </c>
      <c r="B82" s="98"/>
      <c r="C82" s="98"/>
      <c r="D82" s="109" t="str">
        <f t="shared" si="10"/>
        <v xml:space="preserve">0 </v>
      </c>
      <c r="E82" s="98">
        <v>0</v>
      </c>
      <c r="F82" s="99">
        <v>0</v>
      </c>
      <c r="G82" s="109" t="str">
        <f t="shared" si="11"/>
        <v xml:space="preserve">0 </v>
      </c>
      <c r="H82" s="99">
        <f>B82+E82</f>
        <v>0</v>
      </c>
      <c r="I82" s="99"/>
      <c r="J82" s="100">
        <f>C82+F82</f>
        <v>0</v>
      </c>
      <c r="K82" s="109" t="str">
        <f t="shared" si="12"/>
        <v xml:space="preserve">0 </v>
      </c>
      <c r="L82" s="46"/>
    </row>
    <row r="83" spans="1:29" s="8" customFormat="1" ht="29.25" customHeight="1">
      <c r="A83" s="97" t="s">
        <v>30</v>
      </c>
      <c r="B83" s="98">
        <v>0</v>
      </c>
      <c r="C83" s="98">
        <v>75</v>
      </c>
      <c r="D83" s="109" t="str">
        <f t="shared" si="10"/>
        <v xml:space="preserve">0 </v>
      </c>
      <c r="E83" s="98">
        <v>0</v>
      </c>
      <c r="F83" s="99">
        <v>0</v>
      </c>
      <c r="G83" s="109" t="str">
        <f t="shared" si="11"/>
        <v xml:space="preserve">0 </v>
      </c>
      <c r="H83" s="99">
        <f>B83+E83</f>
        <v>0</v>
      </c>
      <c r="I83" s="99"/>
      <c r="J83" s="100">
        <f>C83+F83</f>
        <v>75</v>
      </c>
      <c r="K83" s="109" t="str">
        <f t="shared" si="12"/>
        <v xml:space="preserve">0 </v>
      </c>
      <c r="L83" s="46"/>
    </row>
    <row r="84" spans="1:29" s="8" customFormat="1" ht="27" customHeight="1">
      <c r="A84" s="97" t="s">
        <v>71</v>
      </c>
      <c r="B84" s="98">
        <v>3047</v>
      </c>
      <c r="C84" s="98">
        <v>40090</v>
      </c>
      <c r="D84" s="109">
        <f t="shared" si="10"/>
        <v>1315.7203807023302</v>
      </c>
      <c r="E84" s="98">
        <v>2536</v>
      </c>
      <c r="F84" s="99">
        <v>31613</v>
      </c>
      <c r="G84" s="109">
        <f t="shared" si="11"/>
        <v>1246.5694006309147</v>
      </c>
      <c r="H84" s="99">
        <v>4359</v>
      </c>
      <c r="I84" s="99">
        <v>29708</v>
      </c>
      <c r="J84" s="100">
        <f>C84+F84-I84</f>
        <v>41995</v>
      </c>
      <c r="K84" s="109">
        <f t="shared" si="12"/>
        <v>963.4090387703601</v>
      </c>
      <c r="L84" s="46"/>
    </row>
    <row r="85" spans="1:29" s="8" customFormat="1" ht="30" hidden="1" customHeight="1">
      <c r="A85" s="97" t="s">
        <v>72</v>
      </c>
      <c r="B85" s="98">
        <v>0</v>
      </c>
      <c r="C85" s="98">
        <v>0</v>
      </c>
      <c r="D85" s="109" t="str">
        <f t="shared" si="10"/>
        <v xml:space="preserve">0 </v>
      </c>
      <c r="E85" s="98">
        <v>0</v>
      </c>
      <c r="F85" s="99">
        <v>0</v>
      </c>
      <c r="G85" s="109" t="str">
        <f t="shared" si="11"/>
        <v xml:space="preserve">0 </v>
      </c>
      <c r="H85" s="99">
        <f>B85+E85</f>
        <v>0</v>
      </c>
      <c r="I85" s="99"/>
      <c r="J85" s="99">
        <f>C85+F85</f>
        <v>0</v>
      </c>
      <c r="K85" s="109" t="str">
        <f t="shared" si="12"/>
        <v xml:space="preserve">0 </v>
      </c>
      <c r="L85" s="46"/>
    </row>
    <row r="86" spans="1:29" s="8" customFormat="1" ht="36" hidden="1" customHeight="1">
      <c r="A86" s="127" t="s">
        <v>106</v>
      </c>
      <c r="B86" s="128">
        <f>B88+B87</f>
        <v>0</v>
      </c>
      <c r="C86" s="128">
        <f>C88</f>
        <v>0</v>
      </c>
      <c r="D86" s="109" t="str">
        <f t="shared" si="10"/>
        <v xml:space="preserve">0 </v>
      </c>
      <c r="E86" s="128">
        <f>E88</f>
        <v>0</v>
      </c>
      <c r="F86" s="128">
        <f>F88</f>
        <v>0</v>
      </c>
      <c r="G86" s="109" t="str">
        <f t="shared" si="11"/>
        <v xml:space="preserve">0 </v>
      </c>
      <c r="H86" s="128">
        <f>H88+H87</f>
        <v>0</v>
      </c>
      <c r="I86" s="128">
        <f>I88</f>
        <v>0</v>
      </c>
      <c r="J86" s="128">
        <f>J88</f>
        <v>0</v>
      </c>
      <c r="K86" s="109" t="str">
        <f t="shared" si="12"/>
        <v xml:space="preserve">0 </v>
      </c>
      <c r="L86" s="46"/>
    </row>
    <row r="87" spans="1:29" s="8" customFormat="1" ht="54" hidden="1" customHeight="1">
      <c r="A87" s="97" t="s">
        <v>93</v>
      </c>
      <c r="B87" s="129"/>
      <c r="C87" s="128">
        <v>0</v>
      </c>
      <c r="D87" s="109">
        <v>0</v>
      </c>
      <c r="E87" s="128">
        <v>0</v>
      </c>
      <c r="F87" s="128">
        <v>0</v>
      </c>
      <c r="G87" s="109">
        <v>0</v>
      </c>
      <c r="H87" s="128"/>
      <c r="I87" s="128"/>
      <c r="J87" s="128">
        <v>0</v>
      </c>
      <c r="K87" s="109"/>
      <c r="L87" s="46"/>
    </row>
    <row r="88" spans="1:29" s="8" customFormat="1" ht="33" hidden="1" customHeight="1">
      <c r="A88" s="97" t="s">
        <v>112</v>
      </c>
      <c r="B88" s="98"/>
      <c r="C88" s="98">
        <v>0</v>
      </c>
      <c r="D88" s="109" t="str">
        <f t="shared" ref="D88:D135" si="13">IF(B88=0,  "0 ", C88/B88*100)</f>
        <v xml:space="preserve">0 </v>
      </c>
      <c r="E88" s="98">
        <v>0</v>
      </c>
      <c r="F88" s="99">
        <v>0</v>
      </c>
      <c r="G88" s="109" t="str">
        <f t="shared" ref="G88:G128" si="14">IF(E88=0,  "0 ", F88/E88*100)</f>
        <v xml:space="preserve">0 </v>
      </c>
      <c r="H88" s="99">
        <f>B88+E88</f>
        <v>0</v>
      </c>
      <c r="I88" s="99"/>
      <c r="J88" s="100">
        <f>C88+F88</f>
        <v>0</v>
      </c>
      <c r="K88" s="109" t="str">
        <f t="shared" ref="K88:K123" si="15">IF(H88=0,  "0 ", J88/H88*100)</f>
        <v xml:space="preserve">0 </v>
      </c>
      <c r="L88" s="46"/>
    </row>
    <row r="89" spans="1:29" s="8" customFormat="1" ht="33" customHeight="1">
      <c r="A89" s="132" t="s">
        <v>106</v>
      </c>
      <c r="B89" s="130">
        <f>B90</f>
        <v>0</v>
      </c>
      <c r="C89" s="130">
        <f>C90</f>
        <v>0</v>
      </c>
      <c r="D89" s="109" t="str">
        <f t="shared" si="13"/>
        <v xml:space="preserve">0 </v>
      </c>
      <c r="E89" s="130"/>
      <c r="F89" s="135"/>
      <c r="G89" s="109" t="str">
        <f t="shared" si="14"/>
        <v xml:space="preserve">0 </v>
      </c>
      <c r="H89" s="135">
        <v>0</v>
      </c>
      <c r="I89" s="135"/>
      <c r="J89" s="120"/>
      <c r="K89" s="109" t="str">
        <f t="shared" si="15"/>
        <v xml:space="preserve">0 </v>
      </c>
      <c r="L89" s="46"/>
    </row>
    <row r="90" spans="1:29" s="8" customFormat="1" ht="33" customHeight="1">
      <c r="A90" s="97" t="s">
        <v>112</v>
      </c>
      <c r="B90" s="98">
        <v>0</v>
      </c>
      <c r="C90" s="98">
        <v>0</v>
      </c>
      <c r="D90" s="109"/>
      <c r="E90" s="98">
        <v>0</v>
      </c>
      <c r="F90" s="99">
        <v>0</v>
      </c>
      <c r="G90" s="109"/>
      <c r="H90" s="99">
        <v>0</v>
      </c>
      <c r="I90" s="99"/>
      <c r="J90" s="100"/>
      <c r="K90" s="109"/>
      <c r="L90" s="46"/>
    </row>
    <row r="91" spans="1:29" s="8" customFormat="1" ht="24.75" customHeight="1">
      <c r="A91" s="127" t="s">
        <v>49</v>
      </c>
      <c r="B91" s="130">
        <f>B92+B93+B96+B98+B99+B95</f>
        <v>81672</v>
      </c>
      <c r="C91" s="130">
        <f>C92+C93+C96+C98+C99+C95</f>
        <v>264663</v>
      </c>
      <c r="D91" s="109">
        <f t="shared" si="13"/>
        <v>324.0559800176315</v>
      </c>
      <c r="E91" s="128">
        <f>E92+E93+E96+E98+E99</f>
        <v>17</v>
      </c>
      <c r="F91" s="128">
        <f>F92+F93+F96+F98+F99</f>
        <v>20</v>
      </c>
      <c r="G91" s="109">
        <f t="shared" si="14"/>
        <v>117.64705882352942</v>
      </c>
      <c r="H91" s="128">
        <f>H92+H93+H96+H98+H99+H95</f>
        <v>81689</v>
      </c>
      <c r="I91" s="128">
        <f>I92+I93+I96+I98+I99+I95</f>
        <v>0</v>
      </c>
      <c r="J91" s="128">
        <f>J92+J93+J96+J98+J99+J95</f>
        <v>264683</v>
      </c>
      <c r="K91" s="109">
        <f t="shared" si="15"/>
        <v>324.01302500948719</v>
      </c>
      <c r="L91" s="46"/>
    </row>
    <row r="92" spans="1:29" s="8" customFormat="1" ht="24.75" customHeight="1">
      <c r="A92" s="97" t="s">
        <v>9</v>
      </c>
      <c r="B92" s="98">
        <v>22120</v>
      </c>
      <c r="C92" s="98">
        <v>75059</v>
      </c>
      <c r="D92" s="109">
        <f t="shared" si="13"/>
        <v>339.32640144665459</v>
      </c>
      <c r="E92" s="98">
        <v>0</v>
      </c>
      <c r="F92" s="99">
        <v>0</v>
      </c>
      <c r="G92" s="109" t="str">
        <f t="shared" si="14"/>
        <v xml:space="preserve">0 </v>
      </c>
      <c r="H92" s="99">
        <v>22120</v>
      </c>
      <c r="I92" s="99"/>
      <c r="J92" s="100">
        <f>C92+F92</f>
        <v>75059</v>
      </c>
      <c r="K92" s="109">
        <f t="shared" si="15"/>
        <v>339.32640144665459</v>
      </c>
      <c r="L92" s="46"/>
    </row>
    <row r="93" spans="1:29" s="8" customFormat="1" ht="25.5" customHeight="1">
      <c r="A93" s="97" t="s">
        <v>10</v>
      </c>
      <c r="B93" s="98">
        <v>48614</v>
      </c>
      <c r="C93" s="98">
        <v>167207</v>
      </c>
      <c r="D93" s="109">
        <f t="shared" si="13"/>
        <v>343.94824536141851</v>
      </c>
      <c r="E93" s="98">
        <v>0</v>
      </c>
      <c r="F93" s="99">
        <v>0</v>
      </c>
      <c r="G93" s="109" t="str">
        <f t="shared" si="14"/>
        <v xml:space="preserve">0 </v>
      </c>
      <c r="H93" s="99">
        <f>B93+E93</f>
        <v>48614</v>
      </c>
      <c r="I93" s="99"/>
      <c r="J93" s="100">
        <f>C93+F93</f>
        <v>167207</v>
      </c>
      <c r="K93" s="109">
        <f t="shared" si="15"/>
        <v>343.94824536141851</v>
      </c>
      <c r="L93" s="46"/>
    </row>
    <row r="94" spans="1:29" s="8" customFormat="1" ht="0.75" customHeight="1">
      <c r="A94" s="97" t="s">
        <v>21</v>
      </c>
      <c r="B94" s="98">
        <v>0</v>
      </c>
      <c r="C94" s="98"/>
      <c r="D94" s="109" t="str">
        <f t="shared" si="13"/>
        <v xml:space="preserve">0 </v>
      </c>
      <c r="E94" s="98"/>
      <c r="F94" s="99"/>
      <c r="G94" s="109" t="str">
        <f t="shared" si="14"/>
        <v xml:space="preserve">0 </v>
      </c>
      <c r="H94" s="99">
        <f>B94+E94</f>
        <v>0</v>
      </c>
      <c r="I94" s="99"/>
      <c r="J94" s="100">
        <f>C94+F94</f>
        <v>0</v>
      </c>
      <c r="K94" s="109" t="str">
        <f t="shared" si="15"/>
        <v xml:space="preserve">0 </v>
      </c>
      <c r="L94" s="46"/>
    </row>
    <row r="95" spans="1:29" s="8" customFormat="1" ht="41.25" customHeight="1">
      <c r="A95" s="97" t="s">
        <v>113</v>
      </c>
      <c r="B95" s="98">
        <v>5885</v>
      </c>
      <c r="C95" s="98">
        <v>11436</v>
      </c>
      <c r="D95" s="109">
        <f t="shared" si="13"/>
        <v>194.32455395072216</v>
      </c>
      <c r="E95" s="98">
        <v>0</v>
      </c>
      <c r="F95" s="99">
        <v>0</v>
      </c>
      <c r="G95" s="109" t="str">
        <f t="shared" si="14"/>
        <v xml:space="preserve">0 </v>
      </c>
      <c r="H95" s="99">
        <f>B95+E95</f>
        <v>5885</v>
      </c>
      <c r="I95" s="99"/>
      <c r="J95" s="100">
        <f>C95+F95</f>
        <v>11436</v>
      </c>
      <c r="K95" s="109">
        <f t="shared" si="15"/>
        <v>194.32455395072216</v>
      </c>
      <c r="L95" s="46"/>
    </row>
    <row r="96" spans="1:29" s="8" customFormat="1" ht="54.75" customHeight="1">
      <c r="A96" s="97" t="s">
        <v>96</v>
      </c>
      <c r="B96" s="98">
        <v>14</v>
      </c>
      <c r="C96" s="98">
        <v>107</v>
      </c>
      <c r="D96" s="109">
        <f t="shared" si="13"/>
        <v>764.28571428571433</v>
      </c>
      <c r="E96" s="98">
        <v>5</v>
      </c>
      <c r="F96" s="99">
        <v>4</v>
      </c>
      <c r="G96" s="109">
        <f t="shared" si="14"/>
        <v>80</v>
      </c>
      <c r="H96" s="99">
        <f t="shared" ref="H96:H101" si="16">B96+E96</f>
        <v>19</v>
      </c>
      <c r="I96" s="99"/>
      <c r="J96" s="100">
        <f>C96+F96-I96</f>
        <v>111</v>
      </c>
      <c r="K96" s="109">
        <f t="shared" si="15"/>
        <v>584.21052631578948</v>
      </c>
      <c r="L96" s="46"/>
    </row>
    <row r="97" spans="1:12" s="8" customFormat="1" ht="0.75" hidden="1" customHeight="1">
      <c r="A97" s="97" t="s">
        <v>39</v>
      </c>
      <c r="B97" s="98">
        <v>0</v>
      </c>
      <c r="C97" s="98"/>
      <c r="D97" s="109" t="str">
        <f t="shared" si="13"/>
        <v xml:space="preserve">0 </v>
      </c>
      <c r="E97" s="98"/>
      <c r="F97" s="99"/>
      <c r="G97" s="109" t="str">
        <f t="shared" si="14"/>
        <v xml:space="preserve">0 </v>
      </c>
      <c r="H97" s="99">
        <f t="shared" si="16"/>
        <v>0</v>
      </c>
      <c r="I97" s="99"/>
      <c r="J97" s="100">
        <f>C97+F97</f>
        <v>0</v>
      </c>
      <c r="K97" s="109" t="str">
        <f t="shared" si="15"/>
        <v xml:space="preserve">0 </v>
      </c>
      <c r="L97" s="46"/>
    </row>
    <row r="98" spans="1:12" s="8" customFormat="1" ht="38.25" customHeight="1">
      <c r="A98" s="97" t="s">
        <v>20</v>
      </c>
      <c r="B98" s="98">
        <v>68</v>
      </c>
      <c r="C98" s="98">
        <v>172</v>
      </c>
      <c r="D98" s="109">
        <f t="shared" si="13"/>
        <v>252.94117647058823</v>
      </c>
      <c r="E98" s="98">
        <v>12</v>
      </c>
      <c r="F98" s="99">
        <v>16</v>
      </c>
      <c r="G98" s="109">
        <f t="shared" si="14"/>
        <v>133.33333333333331</v>
      </c>
      <c r="H98" s="99">
        <f t="shared" si="16"/>
        <v>80</v>
      </c>
      <c r="I98" s="99"/>
      <c r="J98" s="100">
        <f>C98+F98-I98</f>
        <v>188</v>
      </c>
      <c r="K98" s="109">
        <f t="shared" si="15"/>
        <v>235</v>
      </c>
      <c r="L98" s="46"/>
    </row>
    <row r="99" spans="1:12" s="8" customFormat="1" ht="37.5" customHeight="1">
      <c r="A99" s="97" t="s">
        <v>29</v>
      </c>
      <c r="B99" s="98">
        <v>4971</v>
      </c>
      <c r="C99" s="98">
        <v>10682</v>
      </c>
      <c r="D99" s="109">
        <f t="shared" si="13"/>
        <v>214.88634077650372</v>
      </c>
      <c r="E99" s="98">
        <v>0</v>
      </c>
      <c r="F99" s="99">
        <v>0</v>
      </c>
      <c r="G99" s="109" t="str">
        <f t="shared" si="14"/>
        <v xml:space="preserve">0 </v>
      </c>
      <c r="H99" s="99">
        <f t="shared" si="16"/>
        <v>4971</v>
      </c>
      <c r="I99" s="99"/>
      <c r="J99" s="100">
        <f>C99+F99</f>
        <v>10682</v>
      </c>
      <c r="K99" s="109">
        <f t="shared" si="15"/>
        <v>214.88634077650372</v>
      </c>
      <c r="L99" s="46"/>
    </row>
    <row r="100" spans="1:12" s="8" customFormat="1" ht="33.75" customHeight="1">
      <c r="A100" s="127" t="s">
        <v>97</v>
      </c>
      <c r="B100" s="128">
        <f>B101+B102+B103</f>
        <v>21052</v>
      </c>
      <c r="C100" s="128">
        <f>C101+C102+C103</f>
        <v>43631</v>
      </c>
      <c r="D100" s="109">
        <f t="shared" si="13"/>
        <v>207.25346760402812</v>
      </c>
      <c r="E100" s="128">
        <f>E101+E102+E103</f>
        <v>2</v>
      </c>
      <c r="F100" s="128">
        <f>F101+F102+F103</f>
        <v>0</v>
      </c>
      <c r="G100" s="109">
        <f t="shared" si="14"/>
        <v>0</v>
      </c>
      <c r="H100" s="128">
        <f>H101+H102+H103</f>
        <v>21054</v>
      </c>
      <c r="I100" s="128">
        <f>I101+I102+I103</f>
        <v>0</v>
      </c>
      <c r="J100" s="128">
        <f>J101+J102+J103</f>
        <v>43631</v>
      </c>
      <c r="K100" s="109">
        <f t="shared" si="15"/>
        <v>207.23377980431272</v>
      </c>
      <c r="L100" s="46"/>
    </row>
    <row r="101" spans="1:12" s="8" customFormat="1" ht="24.75" customHeight="1">
      <c r="A101" s="97" t="s">
        <v>11</v>
      </c>
      <c r="B101" s="98">
        <v>16324</v>
      </c>
      <c r="C101" s="98">
        <v>33716</v>
      </c>
      <c r="D101" s="109">
        <f t="shared" si="13"/>
        <v>206.54251408968389</v>
      </c>
      <c r="E101" s="98">
        <v>2</v>
      </c>
      <c r="F101" s="99">
        <v>0</v>
      </c>
      <c r="G101" s="109">
        <f t="shared" si="14"/>
        <v>0</v>
      </c>
      <c r="H101" s="99">
        <f t="shared" si="16"/>
        <v>16326</v>
      </c>
      <c r="I101" s="99"/>
      <c r="J101" s="100">
        <f>C101+F101-I101</f>
        <v>33716</v>
      </c>
      <c r="K101" s="109">
        <f t="shared" si="15"/>
        <v>206.51721180938384</v>
      </c>
      <c r="L101" s="46"/>
    </row>
    <row r="102" spans="1:12" s="8" customFormat="1" ht="21.75" hidden="1" customHeight="1">
      <c r="A102" s="97" t="s">
        <v>12</v>
      </c>
      <c r="B102" s="98"/>
      <c r="C102" s="98">
        <v>0</v>
      </c>
      <c r="D102" s="109" t="str">
        <f t="shared" si="13"/>
        <v xml:space="preserve">0 </v>
      </c>
      <c r="E102" s="98">
        <v>0</v>
      </c>
      <c r="F102" s="99">
        <v>0</v>
      </c>
      <c r="G102" s="109" t="str">
        <f t="shared" si="14"/>
        <v xml:space="preserve">0 </v>
      </c>
      <c r="H102" s="99">
        <f>B102+E102</f>
        <v>0</v>
      </c>
      <c r="I102" s="99"/>
      <c r="J102" s="100">
        <f>C102+F102</f>
        <v>0</v>
      </c>
      <c r="K102" s="109" t="str">
        <f t="shared" si="15"/>
        <v xml:space="preserve">0 </v>
      </c>
      <c r="L102" s="46"/>
    </row>
    <row r="103" spans="1:12" s="8" customFormat="1" ht="46.5" customHeight="1">
      <c r="A103" s="97" t="s">
        <v>73</v>
      </c>
      <c r="B103" s="98">
        <v>4728</v>
      </c>
      <c r="C103" s="98">
        <v>9915</v>
      </c>
      <c r="D103" s="109">
        <f t="shared" si="13"/>
        <v>209.70812182741119</v>
      </c>
      <c r="E103" s="98">
        <v>0</v>
      </c>
      <c r="F103" s="99">
        <v>0</v>
      </c>
      <c r="G103" s="109" t="str">
        <f t="shared" si="14"/>
        <v xml:space="preserve">0 </v>
      </c>
      <c r="H103" s="99">
        <f>B103+E103</f>
        <v>4728</v>
      </c>
      <c r="I103" s="99"/>
      <c r="J103" s="100">
        <f>C103+F103</f>
        <v>9915</v>
      </c>
      <c r="K103" s="109">
        <f t="shared" si="15"/>
        <v>209.70812182741119</v>
      </c>
      <c r="L103" s="46"/>
    </row>
    <row r="104" spans="1:12" s="8" customFormat="1" ht="27" customHeight="1">
      <c r="A104" s="127" t="s">
        <v>84</v>
      </c>
      <c r="B104" s="128">
        <f>B105+B106+B107+B108</f>
        <v>0</v>
      </c>
      <c r="C104" s="128">
        <f>C105+C106+C107+C108</f>
        <v>0</v>
      </c>
      <c r="D104" s="109" t="str">
        <f t="shared" si="13"/>
        <v xml:space="preserve">0 </v>
      </c>
      <c r="E104" s="128">
        <f>E105+E106+E107+E108</f>
        <v>0</v>
      </c>
      <c r="F104" s="128">
        <f>F105+F106+F107+F108</f>
        <v>0</v>
      </c>
      <c r="G104" s="109" t="str">
        <f t="shared" si="14"/>
        <v xml:space="preserve">0 </v>
      </c>
      <c r="H104" s="128">
        <f>H105+H106+H107+H108</f>
        <v>0</v>
      </c>
      <c r="I104" s="128"/>
      <c r="J104" s="128">
        <f>J105+J106+J107+J108</f>
        <v>0</v>
      </c>
      <c r="K104" s="109" t="str">
        <f t="shared" si="15"/>
        <v xml:space="preserve">0 </v>
      </c>
      <c r="L104" s="46"/>
    </row>
    <row r="105" spans="1:12" s="8" customFormat="1" ht="29.25" hidden="1" customHeight="1">
      <c r="A105" s="97" t="s">
        <v>7</v>
      </c>
      <c r="B105" s="98"/>
      <c r="C105" s="98">
        <v>0</v>
      </c>
      <c r="D105" s="109" t="str">
        <f t="shared" si="13"/>
        <v xml:space="preserve">0 </v>
      </c>
      <c r="E105" s="98">
        <v>0</v>
      </c>
      <c r="F105" s="99">
        <v>0</v>
      </c>
      <c r="G105" s="109" t="str">
        <f t="shared" si="14"/>
        <v xml:space="preserve">0 </v>
      </c>
      <c r="H105" s="99">
        <f>B105+E105</f>
        <v>0</v>
      </c>
      <c r="I105" s="99"/>
      <c r="J105" s="99">
        <f>C105+F105</f>
        <v>0</v>
      </c>
      <c r="K105" s="109" t="str">
        <f t="shared" si="15"/>
        <v xml:space="preserve">0 </v>
      </c>
      <c r="L105" s="46"/>
    </row>
    <row r="106" spans="1:12" s="8" customFormat="1" ht="26.25" hidden="1" customHeight="1">
      <c r="A106" s="97" t="s">
        <v>25</v>
      </c>
      <c r="B106" s="98">
        <v>0</v>
      </c>
      <c r="C106" s="98">
        <v>0</v>
      </c>
      <c r="D106" s="109" t="str">
        <f t="shared" si="13"/>
        <v xml:space="preserve">0 </v>
      </c>
      <c r="E106" s="98">
        <v>0</v>
      </c>
      <c r="F106" s="99">
        <v>0</v>
      </c>
      <c r="G106" s="109" t="str">
        <f t="shared" si="14"/>
        <v xml:space="preserve">0 </v>
      </c>
      <c r="H106" s="99">
        <f>B106+E106</f>
        <v>0</v>
      </c>
      <c r="I106" s="99"/>
      <c r="J106" s="99">
        <f>C106+F106</f>
        <v>0</v>
      </c>
      <c r="K106" s="109" t="str">
        <f t="shared" si="15"/>
        <v xml:space="preserve">0 </v>
      </c>
      <c r="L106" s="46"/>
    </row>
    <row r="107" spans="1:12" s="8" customFormat="1" ht="37.5" hidden="1" customHeight="1">
      <c r="A107" s="97" t="s">
        <v>44</v>
      </c>
      <c r="B107" s="98"/>
      <c r="C107" s="98">
        <v>0</v>
      </c>
      <c r="D107" s="109" t="str">
        <f t="shared" si="13"/>
        <v xml:space="preserve">0 </v>
      </c>
      <c r="E107" s="98">
        <v>0</v>
      </c>
      <c r="F107" s="99">
        <v>0</v>
      </c>
      <c r="G107" s="109" t="str">
        <f t="shared" si="14"/>
        <v xml:space="preserve">0 </v>
      </c>
      <c r="H107" s="99">
        <f>B107+E107</f>
        <v>0</v>
      </c>
      <c r="I107" s="99"/>
      <c r="J107" s="99">
        <f>C107+F107</f>
        <v>0</v>
      </c>
      <c r="K107" s="109" t="str">
        <f t="shared" si="15"/>
        <v xml:space="preserve">0 </v>
      </c>
      <c r="L107" s="46"/>
    </row>
    <row r="108" spans="1:12" s="8" customFormat="1" ht="39.75" customHeight="1">
      <c r="A108" s="97" t="s">
        <v>81</v>
      </c>
      <c r="B108" s="98">
        <v>0</v>
      </c>
      <c r="C108" s="98">
        <v>0</v>
      </c>
      <c r="D108" s="109" t="str">
        <f t="shared" si="13"/>
        <v xml:space="preserve">0 </v>
      </c>
      <c r="E108" s="98">
        <v>0</v>
      </c>
      <c r="F108" s="99">
        <v>0</v>
      </c>
      <c r="G108" s="109" t="str">
        <f t="shared" si="14"/>
        <v xml:space="preserve">0 </v>
      </c>
      <c r="H108" s="99">
        <f>B108+E108</f>
        <v>0</v>
      </c>
      <c r="I108" s="99"/>
      <c r="J108" s="99">
        <v>0</v>
      </c>
      <c r="K108" s="109" t="str">
        <f t="shared" si="15"/>
        <v xml:space="preserve">0 </v>
      </c>
      <c r="L108" s="46"/>
    </row>
    <row r="109" spans="1:12" s="8" customFormat="1" ht="24.75" customHeight="1">
      <c r="A109" s="127" t="s">
        <v>50</v>
      </c>
      <c r="B109" s="128">
        <f>B110+B111+B112+B113+B114</f>
        <v>61978</v>
      </c>
      <c r="C109" s="128">
        <f>C110+C111+C112+C113+C114</f>
        <v>108984</v>
      </c>
      <c r="D109" s="109">
        <f t="shared" si="13"/>
        <v>175.84304107909259</v>
      </c>
      <c r="E109" s="128">
        <f>E110+E111+E112+E113+E114</f>
        <v>0</v>
      </c>
      <c r="F109" s="128">
        <v>0</v>
      </c>
      <c r="G109" s="109" t="str">
        <f t="shared" si="14"/>
        <v xml:space="preserve">0 </v>
      </c>
      <c r="H109" s="128">
        <f>H110+H111+H112+H113+H114</f>
        <v>61978</v>
      </c>
      <c r="I109" s="128">
        <f>I110+I111+I112+I113+I114</f>
        <v>0</v>
      </c>
      <c r="J109" s="128">
        <f>J110+J111+J112+J113+J114</f>
        <v>108984</v>
      </c>
      <c r="K109" s="109">
        <f t="shared" si="15"/>
        <v>175.84304107909259</v>
      </c>
      <c r="L109" s="46"/>
    </row>
    <row r="110" spans="1:12" s="8" customFormat="1" ht="21" customHeight="1">
      <c r="A110" s="97" t="s">
        <v>13</v>
      </c>
      <c r="B110" s="98">
        <v>3003</v>
      </c>
      <c r="C110" s="98">
        <v>5144</v>
      </c>
      <c r="D110" s="109">
        <f t="shared" si="13"/>
        <v>171.2953712953713</v>
      </c>
      <c r="E110" s="98">
        <v>0</v>
      </c>
      <c r="F110" s="99">
        <v>0</v>
      </c>
      <c r="G110" s="109" t="str">
        <f t="shared" si="14"/>
        <v xml:space="preserve">0 </v>
      </c>
      <c r="H110" s="99">
        <v>3003</v>
      </c>
      <c r="I110" s="99"/>
      <c r="J110" s="100">
        <f>C110+F110</f>
        <v>5144</v>
      </c>
      <c r="K110" s="109">
        <f t="shared" si="15"/>
        <v>171.2953712953713</v>
      </c>
      <c r="L110" s="46"/>
    </row>
    <row r="111" spans="1:12" s="8" customFormat="1" ht="36" customHeight="1">
      <c r="A111" s="97" t="s">
        <v>33</v>
      </c>
      <c r="B111" s="98">
        <v>14373</v>
      </c>
      <c r="C111" s="98">
        <v>25992</v>
      </c>
      <c r="D111" s="109">
        <f t="shared" si="13"/>
        <v>180.83907326236695</v>
      </c>
      <c r="E111" s="98">
        <v>0</v>
      </c>
      <c r="F111" s="99">
        <v>0</v>
      </c>
      <c r="G111" s="109" t="str">
        <f t="shared" si="14"/>
        <v xml:space="preserve">0 </v>
      </c>
      <c r="H111" s="99">
        <f>B111+E111</f>
        <v>14373</v>
      </c>
      <c r="I111" s="99"/>
      <c r="J111" s="100">
        <f>C111+F111</f>
        <v>25992</v>
      </c>
      <c r="K111" s="109">
        <f t="shared" si="15"/>
        <v>180.83907326236695</v>
      </c>
      <c r="L111" s="46"/>
    </row>
    <row r="112" spans="1:12" s="8" customFormat="1" ht="36" customHeight="1">
      <c r="A112" s="97" t="s">
        <v>31</v>
      </c>
      <c r="B112" s="98">
        <v>26620</v>
      </c>
      <c r="C112" s="98">
        <v>49567</v>
      </c>
      <c r="D112" s="109">
        <f t="shared" si="13"/>
        <v>186.20210368144251</v>
      </c>
      <c r="E112" s="98">
        <v>0</v>
      </c>
      <c r="F112" s="99">
        <v>0</v>
      </c>
      <c r="G112" s="109" t="str">
        <f t="shared" si="14"/>
        <v xml:space="preserve">0 </v>
      </c>
      <c r="H112" s="99">
        <f>B112+E112</f>
        <v>26620</v>
      </c>
      <c r="I112" s="99"/>
      <c r="J112" s="100">
        <f>C112+F112</f>
        <v>49567</v>
      </c>
      <c r="K112" s="109">
        <f t="shared" si="15"/>
        <v>186.20210368144251</v>
      </c>
      <c r="L112" s="46"/>
    </row>
    <row r="113" spans="1:14" s="8" customFormat="1" ht="21" customHeight="1">
      <c r="A113" s="97" t="s">
        <v>58</v>
      </c>
      <c r="B113" s="98">
        <v>15670</v>
      </c>
      <c r="C113" s="98">
        <v>23544</v>
      </c>
      <c r="D113" s="109">
        <f t="shared" si="13"/>
        <v>150.24888321633696</v>
      </c>
      <c r="E113" s="98">
        <v>0</v>
      </c>
      <c r="F113" s="99">
        <v>0</v>
      </c>
      <c r="G113" s="109" t="str">
        <f t="shared" si="14"/>
        <v xml:space="preserve">0 </v>
      </c>
      <c r="H113" s="99">
        <f>B113+E113</f>
        <v>15670</v>
      </c>
      <c r="I113" s="99"/>
      <c r="J113" s="100">
        <f>C113+F113</f>
        <v>23544</v>
      </c>
      <c r="K113" s="109">
        <f t="shared" si="15"/>
        <v>150.24888321633696</v>
      </c>
      <c r="L113" s="46"/>
    </row>
    <row r="114" spans="1:14" s="8" customFormat="1" ht="35.25" customHeight="1">
      <c r="A114" s="97" t="s">
        <v>32</v>
      </c>
      <c r="B114" s="98">
        <v>2312</v>
      </c>
      <c r="C114" s="131">
        <v>4737</v>
      </c>
      <c r="D114" s="109">
        <f t="shared" si="13"/>
        <v>204.88754325259518</v>
      </c>
      <c r="E114" s="98">
        <v>0</v>
      </c>
      <c r="F114" s="99">
        <v>0</v>
      </c>
      <c r="G114" s="109" t="str">
        <f t="shared" si="14"/>
        <v xml:space="preserve">0 </v>
      </c>
      <c r="H114" s="99">
        <f>B114+E114</f>
        <v>2312</v>
      </c>
      <c r="I114" s="99"/>
      <c r="J114" s="100">
        <f>C114+F114</f>
        <v>4737</v>
      </c>
      <c r="K114" s="109">
        <f t="shared" si="15"/>
        <v>204.88754325259518</v>
      </c>
      <c r="L114" s="46"/>
    </row>
    <row r="115" spans="1:14" s="8" customFormat="1" ht="34.5" customHeight="1">
      <c r="A115" s="132" t="s">
        <v>59</v>
      </c>
      <c r="B115" s="130">
        <f>B116+B117+B118+B123+B124</f>
        <v>5735</v>
      </c>
      <c r="C115" s="130">
        <f>C116+C117+C118+C123+C124</f>
        <v>13623</v>
      </c>
      <c r="D115" s="109">
        <f t="shared" si="13"/>
        <v>237.54141238012204</v>
      </c>
      <c r="E115" s="130">
        <f>E116+E117+E118+E123</f>
        <v>0</v>
      </c>
      <c r="F115" s="130">
        <f>F116+F117+F118+F123</f>
        <v>0</v>
      </c>
      <c r="G115" s="109" t="str">
        <f t="shared" si="14"/>
        <v xml:space="preserve">0 </v>
      </c>
      <c r="H115" s="133">
        <f>H116+H117+H118+H123+H124</f>
        <v>5735</v>
      </c>
      <c r="I115" s="133">
        <f>I116+I117+I118+I123+I124</f>
        <v>0</v>
      </c>
      <c r="J115" s="133">
        <f>J116+J117+J118+J123+J124</f>
        <v>13623</v>
      </c>
      <c r="K115" s="109">
        <f t="shared" si="15"/>
        <v>237.54141238012204</v>
      </c>
      <c r="L115" s="46"/>
      <c r="N115" s="21"/>
    </row>
    <row r="116" spans="1:14" s="8" customFormat="1" ht="22.5" customHeight="1">
      <c r="A116" s="97" t="s">
        <v>60</v>
      </c>
      <c r="B116" s="98">
        <v>3506</v>
      </c>
      <c r="C116" s="131">
        <v>7694</v>
      </c>
      <c r="D116" s="109">
        <f t="shared" si="13"/>
        <v>219.45236737022248</v>
      </c>
      <c r="E116" s="98">
        <v>0</v>
      </c>
      <c r="F116" s="99">
        <v>0</v>
      </c>
      <c r="G116" s="109" t="str">
        <f t="shared" si="14"/>
        <v xml:space="preserve">0 </v>
      </c>
      <c r="H116" s="99">
        <f>B116+E116</f>
        <v>3506</v>
      </c>
      <c r="I116" s="99"/>
      <c r="J116" s="100">
        <f>C116+F116</f>
        <v>7694</v>
      </c>
      <c r="K116" s="109">
        <f t="shared" si="15"/>
        <v>219.45236737022248</v>
      </c>
      <c r="L116" s="46"/>
    </row>
    <row r="117" spans="1:14" s="8" customFormat="1" ht="22.5" customHeight="1">
      <c r="A117" s="97" t="s">
        <v>61</v>
      </c>
      <c r="B117" s="98">
        <v>2174</v>
      </c>
      <c r="C117" s="131">
        <v>5775</v>
      </c>
      <c r="D117" s="109">
        <f t="shared" si="13"/>
        <v>265.63937442502299</v>
      </c>
      <c r="E117" s="98">
        <v>0</v>
      </c>
      <c r="F117" s="99">
        <v>0</v>
      </c>
      <c r="G117" s="109" t="str">
        <f t="shared" si="14"/>
        <v xml:space="preserve">0 </v>
      </c>
      <c r="H117" s="99">
        <f>B117+E117</f>
        <v>2174</v>
      </c>
      <c r="I117" s="99"/>
      <c r="J117" s="100">
        <f>C117+F117</f>
        <v>5775</v>
      </c>
      <c r="K117" s="109">
        <f t="shared" si="15"/>
        <v>265.63937442502299</v>
      </c>
      <c r="L117" s="46"/>
    </row>
    <row r="118" spans="1:14" s="8" customFormat="1" ht="54.75" hidden="1" customHeight="1">
      <c r="A118" s="97" t="s">
        <v>77</v>
      </c>
      <c r="B118" s="98">
        <v>0</v>
      </c>
      <c r="C118" s="131"/>
      <c r="D118" s="109" t="str">
        <f t="shared" si="13"/>
        <v xml:space="preserve">0 </v>
      </c>
      <c r="E118" s="98">
        <v>0</v>
      </c>
      <c r="F118" s="99">
        <v>0</v>
      </c>
      <c r="G118" s="109" t="str">
        <f t="shared" si="14"/>
        <v xml:space="preserve">0 </v>
      </c>
      <c r="H118" s="99">
        <f t="shared" ref="H118:H124" si="17">B118+E118</f>
        <v>0</v>
      </c>
      <c r="I118" s="99"/>
      <c r="J118" s="100">
        <f t="shared" ref="J118:J124" si="18">C118+F118</f>
        <v>0</v>
      </c>
      <c r="K118" s="109" t="str">
        <f t="shared" si="15"/>
        <v xml:space="preserve">0 </v>
      </c>
      <c r="L118" s="46"/>
    </row>
    <row r="119" spans="1:14" s="8" customFormat="1" ht="33" hidden="1" customHeight="1">
      <c r="A119" s="132" t="s">
        <v>65</v>
      </c>
      <c r="B119" s="130">
        <f>B120+B121</f>
        <v>0</v>
      </c>
      <c r="C119" s="133"/>
      <c r="D119" s="109" t="str">
        <f t="shared" si="13"/>
        <v xml:space="preserve">0 </v>
      </c>
      <c r="E119" s="130">
        <f>E120+E121</f>
        <v>0</v>
      </c>
      <c r="F119" s="133">
        <f>F120+F121</f>
        <v>0</v>
      </c>
      <c r="G119" s="109" t="str">
        <f t="shared" si="14"/>
        <v xml:space="preserve">0 </v>
      </c>
      <c r="H119" s="99">
        <f t="shared" si="17"/>
        <v>0</v>
      </c>
      <c r="I119" s="133"/>
      <c r="J119" s="100">
        <f t="shared" si="18"/>
        <v>0</v>
      </c>
      <c r="K119" s="109" t="str">
        <f t="shared" si="15"/>
        <v xml:space="preserve">0 </v>
      </c>
      <c r="L119" s="46"/>
    </row>
    <row r="120" spans="1:14" s="8" customFormat="1" ht="26.25" hidden="1" customHeight="1">
      <c r="A120" s="97" t="s">
        <v>66</v>
      </c>
      <c r="B120" s="98"/>
      <c r="C120" s="131"/>
      <c r="D120" s="109" t="str">
        <f t="shared" si="13"/>
        <v xml:space="preserve">0 </v>
      </c>
      <c r="E120" s="98">
        <v>0</v>
      </c>
      <c r="F120" s="99">
        <v>0</v>
      </c>
      <c r="G120" s="109" t="str">
        <f t="shared" si="14"/>
        <v xml:space="preserve">0 </v>
      </c>
      <c r="H120" s="99">
        <f t="shared" si="17"/>
        <v>0</v>
      </c>
      <c r="I120" s="99"/>
      <c r="J120" s="100">
        <f t="shared" si="18"/>
        <v>0</v>
      </c>
      <c r="K120" s="109" t="str">
        <f t="shared" si="15"/>
        <v xml:space="preserve">0 </v>
      </c>
      <c r="L120" s="46"/>
    </row>
    <row r="121" spans="1:14" s="8" customFormat="1" ht="27" hidden="1" customHeight="1">
      <c r="A121" s="97" t="s">
        <v>67</v>
      </c>
      <c r="B121" s="98">
        <v>0</v>
      </c>
      <c r="C121" s="131"/>
      <c r="D121" s="109" t="str">
        <f t="shared" si="13"/>
        <v xml:space="preserve">0 </v>
      </c>
      <c r="E121" s="98">
        <v>0</v>
      </c>
      <c r="F121" s="99">
        <v>0</v>
      </c>
      <c r="G121" s="109" t="str">
        <f t="shared" si="14"/>
        <v xml:space="preserve">0 </v>
      </c>
      <c r="H121" s="99">
        <f t="shared" si="17"/>
        <v>0</v>
      </c>
      <c r="I121" s="99"/>
      <c r="J121" s="100">
        <f t="shared" si="18"/>
        <v>0</v>
      </c>
      <c r="K121" s="109" t="str">
        <f t="shared" si="15"/>
        <v xml:space="preserve">0 </v>
      </c>
      <c r="L121" s="46"/>
    </row>
    <row r="122" spans="1:14" s="8" customFormat="1" ht="27" hidden="1" customHeight="1">
      <c r="A122" s="97" t="s">
        <v>68</v>
      </c>
      <c r="B122" s="98">
        <v>0</v>
      </c>
      <c r="C122" s="131"/>
      <c r="D122" s="109" t="str">
        <f t="shared" si="13"/>
        <v xml:space="preserve">0 </v>
      </c>
      <c r="E122" s="98">
        <v>0</v>
      </c>
      <c r="F122" s="99">
        <v>0</v>
      </c>
      <c r="G122" s="109" t="str">
        <f t="shared" si="14"/>
        <v xml:space="preserve">0 </v>
      </c>
      <c r="H122" s="99">
        <f t="shared" si="17"/>
        <v>0</v>
      </c>
      <c r="I122" s="99"/>
      <c r="J122" s="100">
        <f t="shared" si="18"/>
        <v>0</v>
      </c>
      <c r="K122" s="109" t="str">
        <f t="shared" si="15"/>
        <v xml:space="preserve">0 </v>
      </c>
      <c r="L122" s="46"/>
    </row>
    <row r="123" spans="1:14" s="8" customFormat="1" ht="30.75" hidden="1" customHeight="1">
      <c r="A123" s="97" t="s">
        <v>77</v>
      </c>
      <c r="B123" s="98"/>
      <c r="C123" s="131">
        <v>0</v>
      </c>
      <c r="D123" s="109" t="str">
        <f t="shared" si="13"/>
        <v xml:space="preserve">0 </v>
      </c>
      <c r="E123" s="98">
        <v>0</v>
      </c>
      <c r="F123" s="99">
        <v>0</v>
      </c>
      <c r="G123" s="109" t="str">
        <f t="shared" si="14"/>
        <v xml:space="preserve">0 </v>
      </c>
      <c r="H123" s="99">
        <f t="shared" si="17"/>
        <v>0</v>
      </c>
      <c r="I123" s="99"/>
      <c r="J123" s="100">
        <f t="shared" si="18"/>
        <v>0</v>
      </c>
      <c r="K123" s="109" t="str">
        <f t="shared" si="15"/>
        <v xml:space="preserve">0 </v>
      </c>
      <c r="L123" s="46"/>
    </row>
    <row r="124" spans="1:14" s="8" customFormat="1" ht="30.75" customHeight="1">
      <c r="A124" s="97" t="s">
        <v>119</v>
      </c>
      <c r="B124" s="98">
        <v>55</v>
      </c>
      <c r="C124" s="131">
        <v>154</v>
      </c>
      <c r="D124" s="109">
        <f t="shared" si="13"/>
        <v>280</v>
      </c>
      <c r="E124" s="98">
        <v>0</v>
      </c>
      <c r="F124" s="99">
        <v>0</v>
      </c>
      <c r="G124" s="109" t="str">
        <f t="shared" si="14"/>
        <v xml:space="preserve">0 </v>
      </c>
      <c r="H124" s="99">
        <f t="shared" si="17"/>
        <v>55</v>
      </c>
      <c r="I124" s="99"/>
      <c r="J124" s="100">
        <f t="shared" si="18"/>
        <v>154</v>
      </c>
      <c r="K124" s="109"/>
      <c r="L124" s="46"/>
    </row>
    <row r="125" spans="1:14" s="8" customFormat="1" ht="35.25" customHeight="1">
      <c r="A125" s="132" t="s">
        <v>65</v>
      </c>
      <c r="B125" s="128">
        <f>B126+B128</f>
        <v>255</v>
      </c>
      <c r="C125" s="128">
        <f>C126+C128</f>
        <v>422</v>
      </c>
      <c r="D125" s="109">
        <f t="shared" si="13"/>
        <v>165.49019607843135</v>
      </c>
      <c r="E125" s="128">
        <f>E127+E126</f>
        <v>0</v>
      </c>
      <c r="F125" s="128">
        <f>F127+F126+F128</f>
        <v>0</v>
      </c>
      <c r="G125" s="109" t="str">
        <f t="shared" si="14"/>
        <v xml:space="preserve">0 </v>
      </c>
      <c r="H125" s="128">
        <f>H126+H128</f>
        <v>255</v>
      </c>
      <c r="I125" s="128">
        <f>I127+I126+I128</f>
        <v>0</v>
      </c>
      <c r="J125" s="128">
        <f>J127+J126+J128</f>
        <v>422</v>
      </c>
      <c r="K125" s="109">
        <f t="shared" ref="K125:K135" si="19">IF(H125=0,  "0 ", J125/H125*100)</f>
        <v>165.49019607843135</v>
      </c>
      <c r="L125" s="46"/>
    </row>
    <row r="126" spans="1:14" s="8" customFormat="1" ht="34.5" customHeight="1">
      <c r="A126" s="97" t="s">
        <v>66</v>
      </c>
      <c r="B126" s="129">
        <v>0</v>
      </c>
      <c r="C126" s="129">
        <v>100</v>
      </c>
      <c r="D126" s="109" t="str">
        <f t="shared" si="13"/>
        <v xml:space="preserve">0 </v>
      </c>
      <c r="E126" s="129">
        <v>0</v>
      </c>
      <c r="F126" s="129">
        <v>0</v>
      </c>
      <c r="G126" s="109" t="str">
        <f t="shared" si="14"/>
        <v xml:space="preserve">0 </v>
      </c>
      <c r="H126" s="99">
        <f>B126+E126</f>
        <v>0</v>
      </c>
      <c r="I126" s="99"/>
      <c r="J126" s="100">
        <f>C126+F126</f>
        <v>100</v>
      </c>
      <c r="K126" s="109" t="str">
        <f t="shared" si="19"/>
        <v xml:space="preserve">0 </v>
      </c>
      <c r="L126" s="46"/>
    </row>
    <row r="127" spans="1:14" s="8" customFormat="1" ht="54.75" hidden="1" customHeight="1">
      <c r="A127" s="97" t="s">
        <v>67</v>
      </c>
      <c r="B127" s="98"/>
      <c r="C127" s="131">
        <v>0</v>
      </c>
      <c r="D127" s="109" t="str">
        <f t="shared" si="13"/>
        <v xml:space="preserve">0 </v>
      </c>
      <c r="E127" s="98">
        <v>0</v>
      </c>
      <c r="F127" s="99">
        <v>0</v>
      </c>
      <c r="G127" s="109" t="str">
        <f t="shared" si="14"/>
        <v xml:space="preserve">0 </v>
      </c>
      <c r="H127" s="99">
        <f>B127+E127</f>
        <v>0</v>
      </c>
      <c r="I127" s="99"/>
      <c r="J127" s="100">
        <f>C127+F127</f>
        <v>0</v>
      </c>
      <c r="K127" s="109" t="str">
        <f t="shared" si="19"/>
        <v xml:space="preserve">0 </v>
      </c>
      <c r="L127" s="46"/>
    </row>
    <row r="128" spans="1:14" s="8" customFormat="1" ht="38.25" customHeight="1">
      <c r="A128" s="97" t="s">
        <v>67</v>
      </c>
      <c r="B128" s="98">
        <v>255</v>
      </c>
      <c r="C128" s="131">
        <v>322</v>
      </c>
      <c r="D128" s="109">
        <f t="shared" si="13"/>
        <v>126.27450980392156</v>
      </c>
      <c r="E128" s="98">
        <v>0</v>
      </c>
      <c r="F128" s="99">
        <v>0</v>
      </c>
      <c r="G128" s="109" t="str">
        <f t="shared" si="14"/>
        <v xml:space="preserve">0 </v>
      </c>
      <c r="H128" s="99">
        <f>B128+E128</f>
        <v>255</v>
      </c>
      <c r="I128" s="99"/>
      <c r="J128" s="100">
        <f>C128+F128</f>
        <v>322</v>
      </c>
      <c r="K128" s="109">
        <f t="shared" si="19"/>
        <v>126.27450980392156</v>
      </c>
      <c r="L128" s="46"/>
    </row>
    <row r="129" spans="1:12" s="13" customFormat="1" ht="52.5" hidden="1" customHeight="1">
      <c r="A129" s="132" t="s">
        <v>98</v>
      </c>
      <c r="B129" s="130">
        <f>B130</f>
        <v>0</v>
      </c>
      <c r="C129" s="130">
        <f>C130</f>
        <v>0</v>
      </c>
      <c r="D129" s="109" t="str">
        <f t="shared" si="13"/>
        <v xml:space="preserve">0 </v>
      </c>
      <c r="E129" s="130">
        <f t="shared" ref="E129:J129" si="20">E130</f>
        <v>0</v>
      </c>
      <c r="F129" s="130">
        <f t="shared" si="20"/>
        <v>0</v>
      </c>
      <c r="G129" s="130" t="str">
        <f t="shared" si="20"/>
        <v xml:space="preserve">0 </v>
      </c>
      <c r="H129" s="130">
        <f t="shared" si="20"/>
        <v>0</v>
      </c>
      <c r="I129" s="130">
        <f t="shared" si="20"/>
        <v>0</v>
      </c>
      <c r="J129" s="130">
        <f t="shared" si="20"/>
        <v>0</v>
      </c>
      <c r="K129" s="109" t="str">
        <f t="shared" si="19"/>
        <v xml:space="preserve">0 </v>
      </c>
      <c r="L129" s="49"/>
    </row>
    <row r="130" spans="1:12" s="8" customFormat="1" ht="33" hidden="1" customHeight="1">
      <c r="A130" s="97" t="s">
        <v>98</v>
      </c>
      <c r="B130" s="98">
        <v>0</v>
      </c>
      <c r="C130" s="131">
        <v>0</v>
      </c>
      <c r="D130" s="109" t="str">
        <f t="shared" si="13"/>
        <v xml:space="preserve">0 </v>
      </c>
      <c r="E130" s="98">
        <v>0</v>
      </c>
      <c r="F130" s="99">
        <v>0</v>
      </c>
      <c r="G130" s="98" t="str">
        <f>G131</f>
        <v xml:space="preserve">0 </v>
      </c>
      <c r="H130" s="99">
        <f>B130+E130</f>
        <v>0</v>
      </c>
      <c r="I130" s="99">
        <f>C130+F130</f>
        <v>0</v>
      </c>
      <c r="J130" s="99">
        <f>D130+G130</f>
        <v>0</v>
      </c>
      <c r="K130" s="109" t="str">
        <f t="shared" si="19"/>
        <v xml:space="preserve">0 </v>
      </c>
    </row>
    <row r="131" spans="1:12" s="8" customFormat="1" ht="35.25" customHeight="1">
      <c r="A131" s="127" t="s">
        <v>51</v>
      </c>
      <c r="B131" s="128">
        <f>B132+B133+B134</f>
        <v>6382</v>
      </c>
      <c r="C131" s="128">
        <f>C132+C133+C134</f>
        <v>13650</v>
      </c>
      <c r="D131" s="109">
        <f t="shared" si="13"/>
        <v>213.88279536195549</v>
      </c>
      <c r="E131" s="128">
        <f>E132+E133+E134</f>
        <v>0</v>
      </c>
      <c r="F131" s="128">
        <f>F132+F133+F134</f>
        <v>0</v>
      </c>
      <c r="G131" s="109" t="str">
        <f>IF(E131=0,  "0 ", F131/E131*100)</f>
        <v xml:space="preserve">0 </v>
      </c>
      <c r="H131" s="128">
        <f>H132+H133+H134</f>
        <v>0</v>
      </c>
      <c r="I131" s="128">
        <f>I132+I133+I134</f>
        <v>13650</v>
      </c>
      <c r="J131" s="128">
        <f>J132+J133+J134</f>
        <v>0</v>
      </c>
      <c r="K131" s="109" t="str">
        <f t="shared" si="19"/>
        <v xml:space="preserve">0 </v>
      </c>
    </row>
    <row r="132" spans="1:12" s="8" customFormat="1" ht="50.25" customHeight="1">
      <c r="A132" s="97" t="s">
        <v>62</v>
      </c>
      <c r="B132" s="98">
        <v>6382</v>
      </c>
      <c r="C132" s="131">
        <v>13650</v>
      </c>
      <c r="D132" s="109">
        <f t="shared" si="13"/>
        <v>213.88279536195549</v>
      </c>
      <c r="E132" s="98">
        <v>0</v>
      </c>
      <c r="F132" s="99">
        <v>0</v>
      </c>
      <c r="G132" s="109" t="str">
        <f>IF(E132=0,  "0 ", F132/E132*100)</f>
        <v xml:space="preserve">0 </v>
      </c>
      <c r="H132" s="99">
        <v>0</v>
      </c>
      <c r="I132" s="99">
        <v>13650</v>
      </c>
      <c r="J132" s="100">
        <v>0</v>
      </c>
      <c r="K132" s="109" t="str">
        <f t="shared" si="19"/>
        <v xml:space="preserve">0 </v>
      </c>
    </row>
    <row r="133" spans="1:12" s="8" customFormat="1" ht="1.5" hidden="1" customHeight="1">
      <c r="A133" s="97" t="s">
        <v>64</v>
      </c>
      <c r="B133" s="98">
        <v>0</v>
      </c>
      <c r="C133" s="131">
        <v>0</v>
      </c>
      <c r="D133" s="109" t="str">
        <f t="shared" si="13"/>
        <v xml:space="preserve">0 </v>
      </c>
      <c r="E133" s="98">
        <v>0</v>
      </c>
      <c r="F133" s="99">
        <v>0</v>
      </c>
      <c r="G133" s="109" t="str">
        <f>IF(E133=0,  "0 ", F133/E133*100)</f>
        <v xml:space="preserve">0 </v>
      </c>
      <c r="H133" s="99">
        <f>B133+E133</f>
        <v>0</v>
      </c>
      <c r="I133" s="99"/>
      <c r="J133" s="99">
        <f>C133+F133</f>
        <v>0</v>
      </c>
      <c r="K133" s="109" t="str">
        <f t="shared" si="19"/>
        <v xml:space="preserve">0 </v>
      </c>
    </row>
    <row r="134" spans="1:12" s="8" customFormat="1" ht="23.25" hidden="1" customHeight="1">
      <c r="A134" s="97" t="s">
        <v>63</v>
      </c>
      <c r="B134" s="98">
        <v>0</v>
      </c>
      <c r="C134" s="131">
        <v>0</v>
      </c>
      <c r="D134" s="109" t="str">
        <f t="shared" si="13"/>
        <v xml:space="preserve">0 </v>
      </c>
      <c r="E134" s="131">
        <v>0</v>
      </c>
      <c r="F134" s="99">
        <v>0</v>
      </c>
      <c r="G134" s="109" t="str">
        <f>IF(E134=0,  "0 ", F134/E134*100)</f>
        <v xml:space="preserve">0 </v>
      </c>
      <c r="H134" s="99">
        <f>B134+E134</f>
        <v>0</v>
      </c>
      <c r="I134" s="99"/>
      <c r="J134" s="99">
        <f>C134+F134</f>
        <v>0</v>
      </c>
      <c r="K134" s="109" t="str">
        <f t="shared" si="19"/>
        <v xml:space="preserve">0 </v>
      </c>
    </row>
    <row r="135" spans="1:12" s="8" customFormat="1" ht="36" customHeight="1">
      <c r="A135" s="132" t="s">
        <v>4</v>
      </c>
      <c r="B135" s="133">
        <f>B55+B63+B66+B72+B80+B86+B91+B100+B104+B109+B115+B125+B131+B129+B89</f>
        <v>207988</v>
      </c>
      <c r="C135" s="133">
        <f>C55+C63+C66+C72+C80+C86+C91+C100+C104+C109+C115+C125+C131+C129</f>
        <v>634979</v>
      </c>
      <c r="D135" s="109">
        <f t="shared" si="13"/>
        <v>305.29597861415084</v>
      </c>
      <c r="E135" s="133">
        <f>E55+E63+E66+E72+E80+E86+E91+E100+E104+E109+E115+E125+E131+E129</f>
        <v>16421</v>
      </c>
      <c r="F135" s="133">
        <f>F55+F63+F66+F72+F80+F86+F91+F100+F104+F109+F115+F125+F131+F129</f>
        <v>59103</v>
      </c>
      <c r="G135" s="109">
        <f>IF(E135=0,  "0 ", F135/E135*100)</f>
        <v>359.92326898483651</v>
      </c>
      <c r="H135" s="133">
        <f>H55+H63+H66+H72+H80+H86+H91+H100+H104+H109+H115+H125+H131+H129+H89</f>
        <v>215222</v>
      </c>
      <c r="I135" s="133">
        <f>I55+I63+I66+I72+I80+I86+I91+I100+I104+I109+I115+I125+I131+I129+I70</f>
        <v>50285</v>
      </c>
      <c r="J135" s="133">
        <f>J55+J63+J66+J72+J80+J86+J91+J100+J104+J109+J115+J125+J131+J129</f>
        <v>643797</v>
      </c>
      <c r="K135" s="109">
        <f t="shared" si="19"/>
        <v>299.13159435373706</v>
      </c>
    </row>
    <row r="136" spans="1:12" s="22" customFormat="1" ht="15.75" customHeight="1">
      <c r="A136" s="2"/>
      <c r="B136" s="2"/>
      <c r="C136" s="2"/>
      <c r="D136" s="2"/>
      <c r="E136" s="2"/>
      <c r="F136" s="1"/>
      <c r="G136" s="1"/>
      <c r="H136" s="1"/>
      <c r="I136" s="1"/>
      <c r="J136" s="47"/>
      <c r="K136" s="47"/>
    </row>
    <row r="137" spans="1:12" s="22" customFormat="1" ht="12" customHeight="1">
      <c r="A137" s="2"/>
      <c r="B137" s="2"/>
      <c r="C137" s="2"/>
      <c r="D137" s="2"/>
      <c r="E137" s="2"/>
      <c r="F137" s="1"/>
      <c r="G137" s="50"/>
      <c r="H137" s="50"/>
      <c r="I137" s="50"/>
      <c r="J137" s="51"/>
      <c r="K137" s="48"/>
    </row>
    <row r="138" spans="1:12" s="8" customFormat="1" ht="69.75" customHeight="1">
      <c r="A138" s="23" t="s">
        <v>109</v>
      </c>
      <c r="B138" s="24"/>
      <c r="C138" s="24"/>
      <c r="D138" s="25"/>
      <c r="E138" s="26"/>
      <c r="F138" s="27"/>
      <c r="G138" s="28"/>
      <c r="H138" s="27" t="s">
        <v>108</v>
      </c>
      <c r="I138" s="27"/>
      <c r="J138" s="28"/>
      <c r="K138" s="8" t="s">
        <v>94</v>
      </c>
    </row>
    <row r="139" spans="1:12" s="8" customFormat="1" ht="15.75" customHeight="1">
      <c r="A139" s="29"/>
      <c r="B139" s="20"/>
      <c r="C139" s="30"/>
      <c r="D139" s="1"/>
      <c r="F139" s="27"/>
      <c r="G139" s="28"/>
      <c r="J139" s="31"/>
      <c r="K139" s="22"/>
    </row>
    <row r="140" spans="1:12" s="8" customFormat="1">
      <c r="C140" s="32"/>
      <c r="D140" s="33"/>
      <c r="F140" s="10"/>
      <c r="G140" s="34"/>
      <c r="H140" s="10"/>
      <c r="I140" s="10"/>
      <c r="J140" s="35"/>
      <c r="K140" s="22"/>
    </row>
    <row r="141" spans="1:12">
      <c r="E141" s="39"/>
    </row>
    <row r="142" spans="1:12">
      <c r="A142" s="103"/>
      <c r="H142" s="42"/>
      <c r="I142" s="42"/>
      <c r="J142" s="42"/>
    </row>
    <row r="143" spans="1:12">
      <c r="G143" s="27"/>
      <c r="H143" s="28"/>
      <c r="I143" s="28"/>
      <c r="J143" s="8"/>
    </row>
  </sheetData>
  <mergeCells count="14">
    <mergeCell ref="A1:J1"/>
    <mergeCell ref="A2:J2"/>
    <mergeCell ref="A3:J3"/>
    <mergeCell ref="J5:K5"/>
    <mergeCell ref="A6:K6"/>
    <mergeCell ref="A53:A54"/>
    <mergeCell ref="B53:D53"/>
    <mergeCell ref="E53:G53"/>
    <mergeCell ref="H53:K53"/>
    <mergeCell ref="A7:A8"/>
    <mergeCell ref="B7:D7"/>
    <mergeCell ref="E7:G7"/>
    <mergeCell ref="H7:K7"/>
    <mergeCell ref="A52:K52"/>
  </mergeCells>
  <printOptions horizontalCentered="1"/>
  <pageMargins left="0.15748031496062992" right="0" top="0.15748031496062992" bottom="0.15748031496062992" header="0.15748031496062992" footer="0.15748031496062992"/>
  <pageSetup paperSize="9" scale="58" fitToHeight="3" orientation="portrait" r:id="rId1"/>
  <headerFooter alignWithMargins="0"/>
  <rowBreaks count="1" manualBreakCount="1">
    <brk id="51" max="9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1"/>
  <sheetViews>
    <sheetView zoomScale="65" zoomScaleNormal="65" zoomScaleSheetLayoutView="85" workbookViewId="0">
      <selection activeCell="Q133" sqref="Q133"/>
    </sheetView>
  </sheetViews>
  <sheetFormatPr defaultRowHeight="17.25"/>
  <cols>
    <col min="1" max="1" width="46.7109375" style="40" customWidth="1"/>
    <col min="2" max="2" width="16.85546875" style="40" customWidth="1"/>
    <col min="3" max="3" width="17.42578125" style="94" customWidth="1"/>
    <col min="4" max="4" width="13.28515625" style="95" customWidth="1"/>
    <col min="5" max="5" width="15.140625" style="40" customWidth="1"/>
    <col min="6" max="6" width="16.7109375" style="40" customWidth="1"/>
    <col min="7" max="7" width="13.42578125" style="41" customWidth="1"/>
    <col min="8" max="8" width="17.85546875" style="40" customWidth="1"/>
    <col min="9" max="9" width="14.7109375" style="40" hidden="1" customWidth="1"/>
    <col min="10" max="10" width="17.42578125" style="40" customWidth="1"/>
    <col min="11" max="11" width="12.85546875" style="82" customWidth="1"/>
    <col min="12" max="12" width="11.42578125" style="83" bestFit="1" customWidth="1"/>
    <col min="13" max="13" width="9.140625" style="83"/>
    <col min="14" max="14" width="14" style="83" bestFit="1" customWidth="1"/>
    <col min="15" max="16384" width="9.140625" style="83"/>
  </cols>
  <sheetData>
    <row r="1" spans="1:11" ht="22.5" customHeight="1">
      <c r="A1" s="262" t="s">
        <v>8</v>
      </c>
      <c r="B1" s="262"/>
      <c r="C1" s="262"/>
      <c r="D1" s="262"/>
      <c r="E1" s="262"/>
      <c r="F1" s="262"/>
      <c r="G1" s="262"/>
      <c r="H1" s="262"/>
      <c r="I1" s="262"/>
      <c r="J1" s="262"/>
      <c r="K1" s="149"/>
    </row>
    <row r="2" spans="1:11" ht="17.25" customHeight="1">
      <c r="A2" s="263" t="s">
        <v>24</v>
      </c>
      <c r="B2" s="263"/>
      <c r="C2" s="263"/>
      <c r="D2" s="263"/>
      <c r="E2" s="263"/>
      <c r="F2" s="263"/>
      <c r="G2" s="263"/>
      <c r="H2" s="263"/>
      <c r="I2" s="263"/>
      <c r="J2" s="263"/>
      <c r="K2" s="149"/>
    </row>
    <row r="3" spans="1:11" ht="15.75" customHeight="1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149"/>
    </row>
    <row r="4" spans="1:11" ht="39" hidden="1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9"/>
    </row>
    <row r="5" spans="1:11" ht="21" customHeight="1">
      <c r="A5" s="148"/>
      <c r="B5" s="148"/>
      <c r="C5" s="148"/>
      <c r="D5" s="150"/>
      <c r="E5" s="148"/>
      <c r="F5" s="148"/>
      <c r="G5" s="150"/>
      <c r="H5" s="148"/>
      <c r="I5" s="148"/>
      <c r="J5" s="264" t="s">
        <v>37</v>
      </c>
      <c r="K5" s="264"/>
    </row>
    <row r="6" spans="1:11" ht="18.75">
      <c r="A6" s="265" t="s">
        <v>43</v>
      </c>
      <c r="B6" s="266"/>
      <c r="C6" s="266"/>
      <c r="D6" s="266"/>
      <c r="E6" s="266"/>
      <c r="F6" s="266"/>
      <c r="G6" s="266"/>
      <c r="H6" s="266"/>
      <c r="I6" s="266"/>
      <c r="J6" s="266"/>
      <c r="K6" s="267"/>
    </row>
    <row r="7" spans="1:11" ht="21" customHeight="1">
      <c r="A7" s="253" t="s">
        <v>0</v>
      </c>
      <c r="B7" s="255" t="s">
        <v>23</v>
      </c>
      <c r="C7" s="256"/>
      <c r="D7" s="257"/>
      <c r="E7" s="258" t="s">
        <v>38</v>
      </c>
      <c r="F7" s="259"/>
      <c r="G7" s="260"/>
      <c r="H7" s="261" t="s">
        <v>74</v>
      </c>
      <c r="I7" s="261"/>
      <c r="J7" s="261"/>
      <c r="K7" s="261"/>
    </row>
    <row r="8" spans="1:11" s="10" customFormat="1" ht="88.5" customHeight="1">
      <c r="A8" s="254"/>
      <c r="B8" s="142" t="s">
        <v>144</v>
      </c>
      <c r="C8" s="142" t="s">
        <v>209</v>
      </c>
      <c r="D8" s="143" t="s">
        <v>53</v>
      </c>
      <c r="E8" s="142" t="s">
        <v>144</v>
      </c>
      <c r="F8" s="142" t="s">
        <v>209</v>
      </c>
      <c r="G8" s="143" t="s">
        <v>53</v>
      </c>
      <c r="H8" s="142" t="s">
        <v>144</v>
      </c>
      <c r="I8" s="142" t="s">
        <v>145</v>
      </c>
      <c r="J8" s="142" t="s">
        <v>209</v>
      </c>
      <c r="K8" s="143" t="s">
        <v>53</v>
      </c>
    </row>
    <row r="9" spans="1:11" s="10" customFormat="1" ht="21" customHeight="1">
      <c r="A9" s="144" t="s">
        <v>1</v>
      </c>
      <c r="B9" s="151">
        <f>SUM(B10:B19)</f>
        <v>212811</v>
      </c>
      <c r="C9" s="151">
        <f>SUM(C10:C19)</f>
        <v>195164</v>
      </c>
      <c r="D9" s="152">
        <f t="shared" ref="D9:D15" si="0">C9/B9*100</f>
        <v>91.70766548721636</v>
      </c>
      <c r="E9" s="151">
        <f>SUM(E10:E19)</f>
        <v>50601</v>
      </c>
      <c r="F9" s="151">
        <f>SUM(F10:F19)</f>
        <v>45344</v>
      </c>
      <c r="G9" s="152">
        <f>F9/E9*100</f>
        <v>89.610877255390207</v>
      </c>
      <c r="H9" s="153">
        <f t="shared" ref="H9:H39" si="1">B9+E9</f>
        <v>263412</v>
      </c>
      <c r="I9" s="153"/>
      <c r="J9" s="153">
        <f t="shared" ref="J9:J35" si="2">C9+F9</f>
        <v>240508</v>
      </c>
      <c r="K9" s="152">
        <f t="shared" ref="K9:K18" si="3">J9/H9*100</f>
        <v>91.304876011723081</v>
      </c>
    </row>
    <row r="10" spans="1:11" s="10" customFormat="1" ht="20.25" customHeight="1">
      <c r="A10" s="145" t="s">
        <v>90</v>
      </c>
      <c r="B10" s="154">
        <v>182012</v>
      </c>
      <c r="C10" s="154">
        <v>163918</v>
      </c>
      <c r="D10" s="152">
        <f t="shared" si="0"/>
        <v>90.058897215568194</v>
      </c>
      <c r="E10" s="154">
        <v>14888</v>
      </c>
      <c r="F10" s="155">
        <v>14434</v>
      </c>
      <c r="G10" s="152">
        <f>F10/E10*100</f>
        <v>96.950564212788819</v>
      </c>
      <c r="H10" s="155">
        <f t="shared" si="1"/>
        <v>196900</v>
      </c>
      <c r="I10" s="155"/>
      <c r="J10" s="155">
        <f t="shared" si="2"/>
        <v>178352</v>
      </c>
      <c r="K10" s="152">
        <f t="shared" si="3"/>
        <v>90.579989842559669</v>
      </c>
    </row>
    <row r="11" spans="1:11" s="10" customFormat="1" ht="24.75" customHeight="1">
      <c r="A11" s="145" t="s">
        <v>95</v>
      </c>
      <c r="B11" s="154">
        <v>12791</v>
      </c>
      <c r="C11" s="154">
        <v>13544</v>
      </c>
      <c r="D11" s="152">
        <f t="shared" si="0"/>
        <v>105.88695176295832</v>
      </c>
      <c r="E11" s="154">
        <v>3250</v>
      </c>
      <c r="F11" s="155">
        <v>3441</v>
      </c>
      <c r="G11" s="152">
        <f>F11/E11*100</f>
        <v>105.87692307692306</v>
      </c>
      <c r="H11" s="155">
        <f t="shared" si="1"/>
        <v>16041</v>
      </c>
      <c r="I11" s="155"/>
      <c r="J11" s="155">
        <f t="shared" si="2"/>
        <v>16985</v>
      </c>
      <c r="K11" s="152">
        <f t="shared" si="3"/>
        <v>105.88491989277475</v>
      </c>
    </row>
    <row r="12" spans="1:11" s="10" customFormat="1" ht="63.75" customHeight="1">
      <c r="A12" s="145" t="s">
        <v>141</v>
      </c>
      <c r="B12" s="154">
        <v>3177</v>
      </c>
      <c r="C12" s="154">
        <v>3661</v>
      </c>
      <c r="D12" s="152">
        <f t="shared" si="0"/>
        <v>115.2344979540447</v>
      </c>
      <c r="E12" s="154">
        <v>0</v>
      </c>
      <c r="F12" s="155">
        <v>0</v>
      </c>
      <c r="G12" s="152">
        <v>0</v>
      </c>
      <c r="H12" s="155">
        <f t="shared" si="1"/>
        <v>3177</v>
      </c>
      <c r="I12" s="155"/>
      <c r="J12" s="155">
        <f t="shared" si="2"/>
        <v>3661</v>
      </c>
      <c r="K12" s="152">
        <f t="shared" si="3"/>
        <v>115.2344979540447</v>
      </c>
    </row>
    <row r="13" spans="1:11" s="10" customFormat="1" ht="46.5" customHeight="1">
      <c r="A13" s="145" t="s">
        <v>85</v>
      </c>
      <c r="B13" s="154">
        <v>0</v>
      </c>
      <c r="C13" s="156">
        <v>20</v>
      </c>
      <c r="D13" s="152">
        <v>0</v>
      </c>
      <c r="E13" s="154">
        <v>0</v>
      </c>
      <c r="F13" s="155">
        <v>0</v>
      </c>
      <c r="G13" s="152">
        <v>0</v>
      </c>
      <c r="H13" s="155">
        <f t="shared" si="1"/>
        <v>0</v>
      </c>
      <c r="I13" s="155"/>
      <c r="J13" s="155">
        <f t="shared" si="2"/>
        <v>20</v>
      </c>
      <c r="K13" s="152">
        <v>0</v>
      </c>
    </row>
    <row r="14" spans="1:11" s="10" customFormat="1" ht="45.75" customHeight="1">
      <c r="A14" s="145" t="s">
        <v>15</v>
      </c>
      <c r="B14" s="154">
        <v>8738</v>
      </c>
      <c r="C14" s="156">
        <v>8979</v>
      </c>
      <c r="D14" s="152">
        <f t="shared" si="0"/>
        <v>102.75806820782788</v>
      </c>
      <c r="E14" s="154">
        <v>4776</v>
      </c>
      <c r="F14" s="155">
        <v>5615</v>
      </c>
      <c r="G14" s="152">
        <f>F14/E14*100</f>
        <v>117.56700167504188</v>
      </c>
      <c r="H14" s="155">
        <f t="shared" si="1"/>
        <v>13514</v>
      </c>
      <c r="I14" s="155"/>
      <c r="J14" s="155">
        <f t="shared" si="2"/>
        <v>14594</v>
      </c>
      <c r="K14" s="152">
        <f t="shared" si="3"/>
        <v>107.99171229835727</v>
      </c>
    </row>
    <row r="15" spans="1:11" s="10" customFormat="1" ht="61.5" customHeight="1">
      <c r="A15" s="145" t="s">
        <v>114</v>
      </c>
      <c r="B15" s="154">
        <v>4117</v>
      </c>
      <c r="C15" s="154">
        <v>3074</v>
      </c>
      <c r="D15" s="152">
        <f t="shared" si="0"/>
        <v>74.666018945834338</v>
      </c>
      <c r="E15" s="155">
        <v>0</v>
      </c>
      <c r="F15" s="155">
        <v>0</v>
      </c>
      <c r="G15" s="152">
        <v>0</v>
      </c>
      <c r="H15" s="155">
        <f t="shared" si="1"/>
        <v>4117</v>
      </c>
      <c r="I15" s="155"/>
      <c r="J15" s="155">
        <f t="shared" si="2"/>
        <v>3074</v>
      </c>
      <c r="K15" s="152">
        <f t="shared" si="3"/>
        <v>74.666018945834338</v>
      </c>
    </row>
    <row r="16" spans="1:11" s="10" customFormat="1" ht="41.25" customHeight="1">
      <c r="A16" s="145" t="s">
        <v>86</v>
      </c>
      <c r="B16" s="154">
        <v>0</v>
      </c>
      <c r="C16" s="156">
        <v>0</v>
      </c>
      <c r="D16" s="152">
        <v>0</v>
      </c>
      <c r="E16" s="155">
        <v>8917</v>
      </c>
      <c r="F16" s="155">
        <v>5867</v>
      </c>
      <c r="G16" s="152">
        <f>F16/E16*100</f>
        <v>65.795671189862063</v>
      </c>
      <c r="H16" s="155">
        <f t="shared" si="1"/>
        <v>8917</v>
      </c>
      <c r="I16" s="155"/>
      <c r="J16" s="155">
        <f t="shared" si="2"/>
        <v>5867</v>
      </c>
      <c r="K16" s="152">
        <f t="shared" si="3"/>
        <v>65.795671189862063</v>
      </c>
    </row>
    <row r="17" spans="1:15" s="10" customFormat="1" ht="20.25" customHeight="1">
      <c r="A17" s="145" t="s">
        <v>87</v>
      </c>
      <c r="B17" s="154">
        <v>0</v>
      </c>
      <c r="C17" s="156">
        <v>0</v>
      </c>
      <c r="D17" s="152">
        <v>0</v>
      </c>
      <c r="E17" s="154">
        <v>18770</v>
      </c>
      <c r="F17" s="155">
        <v>15987</v>
      </c>
      <c r="G17" s="152">
        <f>F17/E17*100</f>
        <v>85.173148641449131</v>
      </c>
      <c r="H17" s="155">
        <f t="shared" si="1"/>
        <v>18770</v>
      </c>
      <c r="I17" s="155"/>
      <c r="J17" s="155">
        <f t="shared" si="2"/>
        <v>15987</v>
      </c>
      <c r="K17" s="152">
        <f t="shared" si="3"/>
        <v>85.173148641449131</v>
      </c>
      <c r="L17" s="85"/>
      <c r="M17" s="85"/>
      <c r="N17" s="85"/>
      <c r="O17" s="85"/>
    </row>
    <row r="18" spans="1:15" s="10" customFormat="1" ht="23.25" customHeight="1">
      <c r="A18" s="145" t="s">
        <v>88</v>
      </c>
      <c r="B18" s="154">
        <v>1976</v>
      </c>
      <c r="C18" s="154">
        <v>1968</v>
      </c>
      <c r="D18" s="152">
        <f>C18/B18*100</f>
        <v>99.595141700404852</v>
      </c>
      <c r="E18" s="154">
        <v>0</v>
      </c>
      <c r="F18" s="155">
        <v>0</v>
      </c>
      <c r="G18" s="152">
        <v>0</v>
      </c>
      <c r="H18" s="155">
        <f t="shared" si="1"/>
        <v>1976</v>
      </c>
      <c r="I18" s="155"/>
      <c r="J18" s="155">
        <f t="shared" si="2"/>
        <v>1968</v>
      </c>
      <c r="K18" s="152">
        <f t="shared" si="3"/>
        <v>99.595141700404852</v>
      </c>
      <c r="L18" s="85"/>
      <c r="M18" s="85"/>
      <c r="N18" s="85"/>
      <c r="O18" s="85"/>
    </row>
    <row r="19" spans="1:15" s="10" customFormat="1" ht="39" hidden="1" customHeight="1">
      <c r="A19" s="145" t="s">
        <v>89</v>
      </c>
      <c r="B19" s="154">
        <v>0</v>
      </c>
      <c r="C19" s="154"/>
      <c r="D19" s="152">
        <v>0</v>
      </c>
      <c r="E19" s="154"/>
      <c r="F19" s="155"/>
      <c r="G19" s="152">
        <v>0</v>
      </c>
      <c r="H19" s="155">
        <f t="shared" si="1"/>
        <v>0</v>
      </c>
      <c r="I19" s="155"/>
      <c r="J19" s="155">
        <f t="shared" si="2"/>
        <v>0</v>
      </c>
      <c r="K19" s="152">
        <v>0</v>
      </c>
      <c r="L19" s="85"/>
      <c r="M19" s="85"/>
      <c r="N19" s="85"/>
      <c r="O19" s="85"/>
    </row>
    <row r="20" spans="1:15" s="87" customFormat="1" ht="22.5" customHeight="1">
      <c r="A20" s="144" t="s">
        <v>2</v>
      </c>
      <c r="B20" s="151">
        <f>SUM(B21:B34)</f>
        <v>33351</v>
      </c>
      <c r="C20" s="151">
        <f>SUM(C21:C34)</f>
        <v>47241</v>
      </c>
      <c r="D20" s="152">
        <f t="shared" ref="D20:D29" si="4">C20/B20*100</f>
        <v>141.64792659890259</v>
      </c>
      <c r="E20" s="151">
        <f>SUM(E21:E34)</f>
        <v>4885</v>
      </c>
      <c r="F20" s="151">
        <f>SUM(F21:F34)</f>
        <v>5106</v>
      </c>
      <c r="G20" s="152">
        <f>F20/E20*100</f>
        <v>104.52405322415559</v>
      </c>
      <c r="H20" s="153">
        <f t="shared" si="1"/>
        <v>38236</v>
      </c>
      <c r="I20" s="153"/>
      <c r="J20" s="153">
        <f t="shared" si="2"/>
        <v>52347</v>
      </c>
      <c r="K20" s="152">
        <f>J20/H20*100</f>
        <v>136.9050109844126</v>
      </c>
      <c r="L20" s="86"/>
      <c r="M20" s="86"/>
      <c r="N20" s="86"/>
      <c r="O20" s="86"/>
    </row>
    <row r="21" spans="1:15" s="10" customFormat="1" ht="24" customHeight="1">
      <c r="A21" s="146" t="s">
        <v>16</v>
      </c>
      <c r="B21" s="156">
        <v>26188</v>
      </c>
      <c r="C21" s="154">
        <v>39930</v>
      </c>
      <c r="D21" s="152">
        <f t="shared" si="4"/>
        <v>152.47441576294486</v>
      </c>
      <c r="E21" s="154">
        <v>4425</v>
      </c>
      <c r="F21" s="155">
        <v>4127</v>
      </c>
      <c r="G21" s="152">
        <f>F21/E21*100</f>
        <v>93.265536723163848</v>
      </c>
      <c r="H21" s="155">
        <f t="shared" si="1"/>
        <v>30613</v>
      </c>
      <c r="I21" s="155"/>
      <c r="J21" s="155">
        <f t="shared" si="2"/>
        <v>44057</v>
      </c>
      <c r="K21" s="152">
        <f>J21/H21*100</f>
        <v>143.91598340574265</v>
      </c>
    </row>
    <row r="22" spans="1:15" s="10" customFormat="1" ht="27" customHeight="1">
      <c r="A22" s="146" t="s">
        <v>42</v>
      </c>
      <c r="B22" s="156">
        <v>700</v>
      </c>
      <c r="C22" s="154">
        <v>1031</v>
      </c>
      <c r="D22" s="152">
        <f t="shared" si="4"/>
        <v>147.28571428571428</v>
      </c>
      <c r="E22" s="154">
        <v>340</v>
      </c>
      <c r="F22" s="155">
        <v>598</v>
      </c>
      <c r="G22" s="152">
        <f>F22/E22*100</f>
        <v>175.88235294117646</v>
      </c>
      <c r="H22" s="155">
        <f t="shared" si="1"/>
        <v>1040</v>
      </c>
      <c r="I22" s="155"/>
      <c r="J22" s="155">
        <f t="shared" si="2"/>
        <v>1629</v>
      </c>
      <c r="K22" s="152">
        <f>J22/H22*100</f>
        <v>156.63461538461539</v>
      </c>
    </row>
    <row r="23" spans="1:15" s="10" customFormat="1" ht="47.25" hidden="1" customHeight="1">
      <c r="A23" s="146" t="s">
        <v>14</v>
      </c>
      <c r="B23" s="156">
        <v>0</v>
      </c>
      <c r="C23" s="154"/>
      <c r="D23" s="152">
        <v>0</v>
      </c>
      <c r="E23" s="154">
        <v>0</v>
      </c>
      <c r="F23" s="155"/>
      <c r="G23" s="152">
        <v>0</v>
      </c>
      <c r="H23" s="155">
        <f t="shared" si="1"/>
        <v>0</v>
      </c>
      <c r="I23" s="155"/>
      <c r="J23" s="155">
        <f t="shared" si="2"/>
        <v>0</v>
      </c>
      <c r="K23" s="152">
        <v>0</v>
      </c>
    </row>
    <row r="24" spans="1:15" s="10" customFormat="1" ht="51" customHeight="1">
      <c r="A24" s="146" t="s">
        <v>22</v>
      </c>
      <c r="B24" s="156">
        <v>760</v>
      </c>
      <c r="C24" s="154">
        <v>968</v>
      </c>
      <c r="D24" s="152">
        <f t="shared" si="4"/>
        <v>127.36842105263158</v>
      </c>
      <c r="E24" s="154">
        <v>0</v>
      </c>
      <c r="F24" s="155">
        <v>0</v>
      </c>
      <c r="G24" s="152">
        <v>0</v>
      </c>
      <c r="H24" s="155">
        <f t="shared" si="1"/>
        <v>760</v>
      </c>
      <c r="I24" s="155"/>
      <c r="J24" s="155">
        <f t="shared" si="2"/>
        <v>968</v>
      </c>
      <c r="K24" s="152">
        <f t="shared" ref="K24:K29" si="5">J24/H24*100</f>
        <v>127.36842105263158</v>
      </c>
    </row>
    <row r="25" spans="1:15" s="10" customFormat="1" ht="21.75" customHeight="1">
      <c r="A25" s="146" t="s">
        <v>102</v>
      </c>
      <c r="B25" s="156">
        <v>0</v>
      </c>
      <c r="C25" s="154">
        <v>195</v>
      </c>
      <c r="D25" s="152">
        <v>0</v>
      </c>
      <c r="E25" s="154">
        <v>0</v>
      </c>
      <c r="F25" s="155">
        <v>73</v>
      </c>
      <c r="G25" s="152">
        <v>0</v>
      </c>
      <c r="H25" s="155">
        <f t="shared" si="1"/>
        <v>0</v>
      </c>
      <c r="I25" s="155"/>
      <c r="J25" s="155">
        <f t="shared" si="2"/>
        <v>268</v>
      </c>
      <c r="K25" s="152">
        <v>0</v>
      </c>
    </row>
    <row r="26" spans="1:15" s="10" customFormat="1" ht="29.25" customHeight="1">
      <c r="A26" s="146" t="s">
        <v>52</v>
      </c>
      <c r="B26" s="154">
        <v>4633</v>
      </c>
      <c r="C26" s="154">
        <v>4091</v>
      </c>
      <c r="D26" s="152">
        <f t="shared" si="4"/>
        <v>88.301316641484988</v>
      </c>
      <c r="E26" s="154">
        <v>0</v>
      </c>
      <c r="F26" s="155">
        <v>0</v>
      </c>
      <c r="G26" s="152">
        <v>0</v>
      </c>
      <c r="H26" s="155">
        <f t="shared" si="1"/>
        <v>4633</v>
      </c>
      <c r="I26" s="155"/>
      <c r="J26" s="155">
        <f t="shared" si="2"/>
        <v>4091</v>
      </c>
      <c r="K26" s="152">
        <f t="shared" si="5"/>
        <v>88.301316641484988</v>
      </c>
    </row>
    <row r="27" spans="1:15" s="10" customFormat="1" ht="22.5" customHeight="1">
      <c r="A27" s="146" t="s">
        <v>18</v>
      </c>
      <c r="B27" s="154">
        <v>350</v>
      </c>
      <c r="C27" s="154">
        <v>7</v>
      </c>
      <c r="D27" s="152">
        <f t="shared" si="4"/>
        <v>2</v>
      </c>
      <c r="E27" s="154">
        <v>0</v>
      </c>
      <c r="F27" s="155">
        <v>0</v>
      </c>
      <c r="G27" s="152">
        <v>0</v>
      </c>
      <c r="H27" s="155">
        <f t="shared" si="1"/>
        <v>350</v>
      </c>
      <c r="I27" s="155"/>
      <c r="J27" s="155">
        <f t="shared" si="2"/>
        <v>7</v>
      </c>
      <c r="K27" s="152">
        <f t="shared" si="5"/>
        <v>2</v>
      </c>
    </row>
    <row r="28" spans="1:15" s="10" customFormat="1" ht="23.25" customHeight="1">
      <c r="A28" s="146" t="s">
        <v>5</v>
      </c>
      <c r="B28" s="154">
        <v>300</v>
      </c>
      <c r="C28" s="154">
        <v>666</v>
      </c>
      <c r="D28" s="152">
        <f t="shared" si="4"/>
        <v>222.00000000000003</v>
      </c>
      <c r="E28" s="154">
        <v>100</v>
      </c>
      <c r="F28" s="155">
        <v>59</v>
      </c>
      <c r="G28" s="152">
        <f>F28/E28*100</f>
        <v>59</v>
      </c>
      <c r="H28" s="155">
        <f t="shared" si="1"/>
        <v>400</v>
      </c>
      <c r="I28" s="155"/>
      <c r="J28" s="155">
        <f t="shared" si="2"/>
        <v>725</v>
      </c>
      <c r="K28" s="152">
        <f t="shared" si="5"/>
        <v>181.25</v>
      </c>
    </row>
    <row r="29" spans="1:15" s="10" customFormat="1" ht="48" customHeight="1">
      <c r="A29" s="146" t="s">
        <v>17</v>
      </c>
      <c r="B29" s="154">
        <v>320</v>
      </c>
      <c r="C29" s="154">
        <v>276</v>
      </c>
      <c r="D29" s="152">
        <f t="shared" si="4"/>
        <v>86.25</v>
      </c>
      <c r="E29" s="154">
        <v>20</v>
      </c>
      <c r="F29" s="155">
        <v>249</v>
      </c>
      <c r="G29" s="152">
        <v>0</v>
      </c>
      <c r="H29" s="155">
        <f t="shared" si="1"/>
        <v>340</v>
      </c>
      <c r="I29" s="155"/>
      <c r="J29" s="155">
        <f t="shared" si="2"/>
        <v>525</v>
      </c>
      <c r="K29" s="152">
        <f t="shared" si="5"/>
        <v>154.41176470588235</v>
      </c>
    </row>
    <row r="30" spans="1:15" s="10" customFormat="1" ht="24.75" customHeight="1">
      <c r="A30" s="146" t="s">
        <v>78</v>
      </c>
      <c r="B30" s="154">
        <v>0</v>
      </c>
      <c r="C30" s="154">
        <v>77</v>
      </c>
      <c r="D30" s="152">
        <v>0</v>
      </c>
      <c r="E30" s="154">
        <v>0</v>
      </c>
      <c r="F30" s="155">
        <v>0</v>
      </c>
      <c r="G30" s="152">
        <v>0</v>
      </c>
      <c r="H30" s="155">
        <f t="shared" si="1"/>
        <v>0</v>
      </c>
      <c r="I30" s="155"/>
      <c r="J30" s="155">
        <f t="shared" si="2"/>
        <v>77</v>
      </c>
      <c r="K30" s="152">
        <v>0</v>
      </c>
    </row>
    <row r="31" spans="1:15" s="10" customFormat="1" ht="20.25" customHeight="1">
      <c r="A31" s="146" t="s">
        <v>36</v>
      </c>
      <c r="B31" s="154">
        <v>100</v>
      </c>
      <c r="C31" s="154">
        <v>0</v>
      </c>
      <c r="D31" s="152">
        <v>0</v>
      </c>
      <c r="E31" s="154">
        <v>0</v>
      </c>
      <c r="F31" s="155">
        <v>0</v>
      </c>
      <c r="G31" s="152">
        <v>0</v>
      </c>
      <c r="H31" s="155">
        <f t="shared" si="1"/>
        <v>100</v>
      </c>
      <c r="I31" s="155"/>
      <c r="J31" s="155">
        <f t="shared" si="2"/>
        <v>0</v>
      </c>
      <c r="K31" s="152">
        <v>0</v>
      </c>
    </row>
    <row r="32" spans="1:15" s="10" customFormat="1" ht="24" hidden="1" customHeight="1">
      <c r="A32" s="146" t="s">
        <v>78</v>
      </c>
      <c r="B32" s="154">
        <v>0</v>
      </c>
      <c r="C32" s="154">
        <v>0</v>
      </c>
      <c r="D32" s="152">
        <v>0</v>
      </c>
      <c r="E32" s="154">
        <v>0</v>
      </c>
      <c r="F32" s="155">
        <v>0</v>
      </c>
      <c r="G32" s="152">
        <v>0</v>
      </c>
      <c r="H32" s="155">
        <f t="shared" si="1"/>
        <v>0</v>
      </c>
      <c r="I32" s="155"/>
      <c r="J32" s="155">
        <f t="shared" si="2"/>
        <v>0</v>
      </c>
      <c r="K32" s="152">
        <v>0</v>
      </c>
    </row>
    <row r="33" spans="1:13" s="10" customFormat="1" ht="39" hidden="1" customHeight="1">
      <c r="A33" s="146" t="s">
        <v>82</v>
      </c>
      <c r="B33" s="154"/>
      <c r="C33" s="154"/>
      <c r="D33" s="152" t="e">
        <f>C33/B33*100</f>
        <v>#DIV/0!</v>
      </c>
      <c r="E33" s="154"/>
      <c r="F33" s="155"/>
      <c r="G33" s="152" t="e">
        <f>F33/E33*100</f>
        <v>#DIV/0!</v>
      </c>
      <c r="H33" s="155">
        <f t="shared" si="1"/>
        <v>0</v>
      </c>
      <c r="I33" s="155"/>
      <c r="J33" s="155">
        <f t="shared" si="2"/>
        <v>0</v>
      </c>
      <c r="K33" s="152" t="e">
        <f>J33/H33*100</f>
        <v>#DIV/0!</v>
      </c>
    </row>
    <row r="34" spans="1:13" s="10" customFormat="1" ht="6.75" hidden="1" customHeight="1">
      <c r="A34" s="146" t="s">
        <v>103</v>
      </c>
      <c r="B34" s="154">
        <v>0</v>
      </c>
      <c r="C34" s="154">
        <v>0</v>
      </c>
      <c r="D34" s="152">
        <v>0</v>
      </c>
      <c r="E34" s="154">
        <v>0</v>
      </c>
      <c r="F34" s="155">
        <v>0</v>
      </c>
      <c r="G34" s="152">
        <v>0</v>
      </c>
      <c r="H34" s="155">
        <f t="shared" si="1"/>
        <v>0</v>
      </c>
      <c r="I34" s="155"/>
      <c r="J34" s="155">
        <f t="shared" si="2"/>
        <v>0</v>
      </c>
      <c r="K34" s="152">
        <v>0</v>
      </c>
    </row>
    <row r="35" spans="1:13" s="87" customFormat="1" ht="48" customHeight="1">
      <c r="A35" s="147" t="s">
        <v>19</v>
      </c>
      <c r="B35" s="151">
        <f>B20+B9</f>
        <v>246162</v>
      </c>
      <c r="C35" s="151">
        <f>C20+C9</f>
        <v>242405</v>
      </c>
      <c r="D35" s="152">
        <f>C35/B35*100</f>
        <v>98.473769306391716</v>
      </c>
      <c r="E35" s="151">
        <f>E20+E9</f>
        <v>55486</v>
      </c>
      <c r="F35" s="151">
        <f>F20+F9</f>
        <v>50450</v>
      </c>
      <c r="G35" s="152">
        <f>F35/E35*100</f>
        <v>90.923836643477628</v>
      </c>
      <c r="H35" s="153">
        <f t="shared" si="1"/>
        <v>301648</v>
      </c>
      <c r="I35" s="153"/>
      <c r="J35" s="153">
        <f t="shared" si="2"/>
        <v>292855</v>
      </c>
      <c r="K35" s="152">
        <f>J35/H35*100</f>
        <v>97.085012995279257</v>
      </c>
    </row>
    <row r="36" spans="1:13" s="87" customFormat="1" ht="46.5" customHeight="1">
      <c r="A36" s="146" t="s">
        <v>99</v>
      </c>
      <c r="B36" s="157">
        <v>7</v>
      </c>
      <c r="C36" s="157">
        <v>7</v>
      </c>
      <c r="D36" s="152">
        <v>0</v>
      </c>
      <c r="E36" s="157">
        <v>550</v>
      </c>
      <c r="F36" s="157">
        <v>1054</v>
      </c>
      <c r="G36" s="152">
        <v>0</v>
      </c>
      <c r="H36" s="158">
        <f t="shared" si="1"/>
        <v>557</v>
      </c>
      <c r="I36" s="158"/>
      <c r="J36" s="158">
        <f>F36+C36</f>
        <v>1061</v>
      </c>
      <c r="K36" s="152">
        <v>0</v>
      </c>
    </row>
    <row r="37" spans="1:13" s="10" customFormat="1" ht="63" customHeight="1">
      <c r="A37" s="159" t="s">
        <v>136</v>
      </c>
      <c r="B37" s="160">
        <v>311332.3</v>
      </c>
      <c r="C37" s="160">
        <v>285404</v>
      </c>
      <c r="D37" s="152">
        <f>C37/B37*100</f>
        <v>91.67182460669838</v>
      </c>
      <c r="E37" s="157">
        <v>0</v>
      </c>
      <c r="F37" s="161">
        <v>0</v>
      </c>
      <c r="G37" s="152">
        <v>0</v>
      </c>
      <c r="H37" s="158">
        <f t="shared" si="1"/>
        <v>311332.3</v>
      </c>
      <c r="I37" s="158"/>
      <c r="J37" s="158">
        <f>C37+F37</f>
        <v>285404</v>
      </c>
      <c r="K37" s="152">
        <f t="shared" ref="K37:K46" si="6">J37/H37*100</f>
        <v>91.67182460669838</v>
      </c>
    </row>
    <row r="38" spans="1:13" s="10" customFormat="1" ht="86.25" hidden="1" customHeight="1">
      <c r="A38" s="159" t="s">
        <v>137</v>
      </c>
      <c r="B38" s="160">
        <v>0</v>
      </c>
      <c r="C38" s="160"/>
      <c r="D38" s="152" t="e">
        <f>C38/B38*100</f>
        <v>#DIV/0!</v>
      </c>
      <c r="E38" s="157">
        <v>0</v>
      </c>
      <c r="F38" s="161">
        <v>0</v>
      </c>
      <c r="G38" s="152">
        <v>0</v>
      </c>
      <c r="H38" s="158">
        <f t="shared" si="1"/>
        <v>0</v>
      </c>
      <c r="I38" s="158"/>
      <c r="J38" s="158">
        <f>C38+F38</f>
        <v>0</v>
      </c>
      <c r="K38" s="152" t="e">
        <f t="shared" si="6"/>
        <v>#DIV/0!</v>
      </c>
    </row>
    <row r="39" spans="1:13" s="10" customFormat="1" ht="86.25" customHeight="1">
      <c r="A39" s="159" t="s">
        <v>166</v>
      </c>
      <c r="B39" s="160">
        <v>3268.1</v>
      </c>
      <c r="C39" s="160">
        <v>3268</v>
      </c>
      <c r="D39" s="152">
        <f>C39/B39*100</f>
        <v>99.996940118111439</v>
      </c>
      <c r="E39" s="157">
        <v>3268</v>
      </c>
      <c r="F39" s="161">
        <v>3268</v>
      </c>
      <c r="G39" s="152">
        <v>0</v>
      </c>
      <c r="H39" s="158">
        <f t="shared" si="1"/>
        <v>6536.1</v>
      </c>
      <c r="I39" s="158"/>
      <c r="J39" s="158">
        <f>C39+F39</f>
        <v>6536</v>
      </c>
      <c r="K39" s="152">
        <f t="shared" si="6"/>
        <v>99.998470035648168</v>
      </c>
    </row>
    <row r="40" spans="1:13" s="10" customFormat="1" ht="88.5" customHeight="1">
      <c r="A40" s="159" t="s">
        <v>138</v>
      </c>
      <c r="B40" s="154">
        <v>0</v>
      </c>
      <c r="C40" s="156">
        <v>0</v>
      </c>
      <c r="D40" s="152">
        <v>0</v>
      </c>
      <c r="E40" s="155">
        <v>25529</v>
      </c>
      <c r="F40" s="155">
        <v>23399</v>
      </c>
      <c r="G40" s="152">
        <f t="shared" ref="G40:G45" si="7">F40/E40*100</f>
        <v>91.656547455834541</v>
      </c>
      <c r="H40" s="162">
        <f>E40</f>
        <v>25529</v>
      </c>
      <c r="I40" s="162"/>
      <c r="J40" s="162">
        <f>F40</f>
        <v>23399</v>
      </c>
      <c r="K40" s="152">
        <f t="shared" si="6"/>
        <v>91.656547455834541</v>
      </c>
    </row>
    <row r="41" spans="1:13" s="10" customFormat="1" ht="84" customHeight="1">
      <c r="A41" s="159" t="s">
        <v>139</v>
      </c>
      <c r="B41" s="155">
        <v>0</v>
      </c>
      <c r="C41" s="155">
        <v>0</v>
      </c>
      <c r="D41" s="152">
        <v>0</v>
      </c>
      <c r="E41" s="155">
        <v>9304</v>
      </c>
      <c r="F41" s="155">
        <v>8773</v>
      </c>
      <c r="G41" s="152">
        <f t="shared" si="7"/>
        <v>94.292777300085987</v>
      </c>
      <c r="H41" s="162">
        <f>E41</f>
        <v>9304</v>
      </c>
      <c r="I41" s="162"/>
      <c r="J41" s="162">
        <f>F41</f>
        <v>8773</v>
      </c>
      <c r="K41" s="152">
        <f t="shared" si="6"/>
        <v>94.292777300085987</v>
      </c>
      <c r="M41" s="88"/>
    </row>
    <row r="42" spans="1:13" s="10" customFormat="1" ht="66" customHeight="1">
      <c r="A42" s="163" t="s">
        <v>122</v>
      </c>
      <c r="B42" s="155">
        <v>504995</v>
      </c>
      <c r="C42" s="155">
        <v>497397</v>
      </c>
      <c r="D42" s="152">
        <f>C42/B42*100</f>
        <v>98.495430647828201</v>
      </c>
      <c r="E42" s="155">
        <v>55762</v>
      </c>
      <c r="F42" s="155">
        <v>54070</v>
      </c>
      <c r="G42" s="152">
        <f t="shared" si="7"/>
        <v>96.965675549657476</v>
      </c>
      <c r="H42" s="162">
        <f t="shared" ref="H42:H51" si="8">B42+E42</f>
        <v>560757</v>
      </c>
      <c r="I42" s="162"/>
      <c r="J42" s="162">
        <f t="shared" ref="J42:J51" si="9">C42+F42</f>
        <v>551467</v>
      </c>
      <c r="K42" s="152">
        <f t="shared" si="6"/>
        <v>98.343310917206566</v>
      </c>
      <c r="M42" s="88"/>
    </row>
    <row r="43" spans="1:13" s="10" customFormat="1" ht="44.25" customHeight="1">
      <c r="A43" s="216" t="s">
        <v>189</v>
      </c>
      <c r="B43" s="155">
        <v>0</v>
      </c>
      <c r="C43" s="155">
        <v>0</v>
      </c>
      <c r="D43" s="152">
        <v>0</v>
      </c>
      <c r="E43" s="155">
        <v>3688</v>
      </c>
      <c r="F43" s="155">
        <v>1811</v>
      </c>
      <c r="G43" s="152">
        <f t="shared" si="7"/>
        <v>49.105206073752711</v>
      </c>
      <c r="H43" s="162">
        <f t="shared" si="8"/>
        <v>3688</v>
      </c>
      <c r="I43" s="162"/>
      <c r="J43" s="162">
        <f t="shared" si="9"/>
        <v>1811</v>
      </c>
      <c r="K43" s="152">
        <f t="shared" si="6"/>
        <v>49.105206073752711</v>
      </c>
      <c r="M43" s="88"/>
    </row>
    <row r="44" spans="1:13" s="10" customFormat="1" ht="87" customHeight="1">
      <c r="A44" s="164" t="s">
        <v>133</v>
      </c>
      <c r="B44" s="154">
        <v>0</v>
      </c>
      <c r="C44" s="154">
        <v>0</v>
      </c>
      <c r="D44" s="152">
        <v>0</v>
      </c>
      <c r="E44" s="156">
        <v>411</v>
      </c>
      <c r="F44" s="155">
        <v>6</v>
      </c>
      <c r="G44" s="152">
        <f t="shared" si="7"/>
        <v>1.4598540145985401</v>
      </c>
      <c r="H44" s="162">
        <f>B44+E44</f>
        <v>411</v>
      </c>
      <c r="I44" s="162"/>
      <c r="J44" s="162">
        <f>C44+F44</f>
        <v>6</v>
      </c>
      <c r="K44" s="152">
        <f>J44/H44*100</f>
        <v>1.4598540145985401</v>
      </c>
      <c r="M44" s="88"/>
    </row>
    <row r="45" spans="1:13" s="10" customFormat="1" ht="46.5" customHeight="1">
      <c r="A45" s="159" t="s">
        <v>120</v>
      </c>
      <c r="B45" s="154">
        <v>0</v>
      </c>
      <c r="C45" s="154">
        <v>0</v>
      </c>
      <c r="D45" s="152">
        <v>0</v>
      </c>
      <c r="E45" s="155">
        <v>1229</v>
      </c>
      <c r="F45" s="155">
        <v>940</v>
      </c>
      <c r="G45" s="152">
        <f t="shared" si="7"/>
        <v>76.484947111472749</v>
      </c>
      <c r="H45" s="162">
        <f t="shared" si="8"/>
        <v>1229</v>
      </c>
      <c r="I45" s="162"/>
      <c r="J45" s="162">
        <f t="shared" si="9"/>
        <v>940</v>
      </c>
      <c r="K45" s="152">
        <f t="shared" si="6"/>
        <v>76.484947111472749</v>
      </c>
      <c r="L45" s="88"/>
    </row>
    <row r="46" spans="1:13" s="10" customFormat="1" ht="62.25" customHeight="1">
      <c r="A46" s="163" t="s">
        <v>121</v>
      </c>
      <c r="B46" s="154">
        <v>553296</v>
      </c>
      <c r="C46" s="154">
        <v>457600</v>
      </c>
      <c r="D46" s="152">
        <f>C46/B46*100</f>
        <v>82.704375234955606</v>
      </c>
      <c r="E46" s="156">
        <v>0</v>
      </c>
      <c r="F46" s="155">
        <v>0</v>
      </c>
      <c r="G46" s="152">
        <v>0</v>
      </c>
      <c r="H46" s="162">
        <f t="shared" si="8"/>
        <v>553296</v>
      </c>
      <c r="I46" s="162"/>
      <c r="J46" s="162">
        <f t="shared" si="9"/>
        <v>457600</v>
      </c>
      <c r="K46" s="152">
        <f t="shared" si="6"/>
        <v>82.704375234955606</v>
      </c>
    </row>
    <row r="47" spans="1:13" s="10" customFormat="1" ht="168" customHeight="1">
      <c r="A47" s="159" t="s">
        <v>127</v>
      </c>
      <c r="B47" s="155">
        <v>6264</v>
      </c>
      <c r="C47" s="155">
        <v>5139</v>
      </c>
      <c r="D47" s="152">
        <f>C47/B47*100</f>
        <v>82.040229885057471</v>
      </c>
      <c r="E47" s="156">
        <v>0</v>
      </c>
      <c r="F47" s="155">
        <v>0</v>
      </c>
      <c r="G47" s="152">
        <v>0</v>
      </c>
      <c r="H47" s="162">
        <f t="shared" si="8"/>
        <v>6264</v>
      </c>
      <c r="I47" s="162"/>
      <c r="J47" s="162">
        <f t="shared" si="9"/>
        <v>5139</v>
      </c>
      <c r="K47" s="152">
        <f>J47/H47*100</f>
        <v>82.040229885057471</v>
      </c>
    </row>
    <row r="48" spans="1:13" s="10" customFormat="1" ht="63.75" customHeight="1">
      <c r="A48" s="159" t="s">
        <v>128</v>
      </c>
      <c r="B48" s="155">
        <v>20260</v>
      </c>
      <c r="C48" s="155">
        <v>20237</v>
      </c>
      <c r="D48" s="152">
        <f>C48/B48*100</f>
        <v>99.886475814412634</v>
      </c>
      <c r="E48" s="156">
        <v>13474</v>
      </c>
      <c r="F48" s="155">
        <v>12319</v>
      </c>
      <c r="G48" s="152">
        <f>F48/E48*100</f>
        <v>91.427935282766811</v>
      </c>
      <c r="H48" s="162">
        <f t="shared" si="8"/>
        <v>33734</v>
      </c>
      <c r="I48" s="162"/>
      <c r="J48" s="162">
        <f t="shared" si="9"/>
        <v>32556</v>
      </c>
      <c r="K48" s="152">
        <f>J48/H48*100</f>
        <v>96.507974150708492</v>
      </c>
    </row>
    <row r="49" spans="1:14" s="10" customFormat="1" ht="59.25" customHeight="1">
      <c r="A49" s="163" t="s">
        <v>134</v>
      </c>
      <c r="B49" s="154">
        <v>0</v>
      </c>
      <c r="C49" s="154">
        <v>4</v>
      </c>
      <c r="D49" s="152">
        <v>0</v>
      </c>
      <c r="E49" s="156">
        <v>0</v>
      </c>
      <c r="F49" s="155">
        <v>0</v>
      </c>
      <c r="G49" s="152">
        <v>0</v>
      </c>
      <c r="H49" s="162">
        <f t="shared" si="8"/>
        <v>0</v>
      </c>
      <c r="I49" s="162">
        <f>C49+F49</f>
        <v>4</v>
      </c>
      <c r="J49" s="162">
        <f t="shared" si="9"/>
        <v>4</v>
      </c>
      <c r="K49" s="152">
        <v>0</v>
      </c>
      <c r="N49" s="212"/>
    </row>
    <row r="50" spans="1:14" s="10" customFormat="1" ht="128.25" customHeight="1">
      <c r="A50" s="163" t="s">
        <v>200</v>
      </c>
      <c r="B50" s="154">
        <v>0</v>
      </c>
      <c r="C50" s="154">
        <v>27</v>
      </c>
      <c r="D50" s="152">
        <v>0</v>
      </c>
      <c r="E50" s="156">
        <v>0</v>
      </c>
      <c r="F50" s="155">
        <v>0</v>
      </c>
      <c r="G50" s="152"/>
      <c r="H50" s="162">
        <f t="shared" si="8"/>
        <v>0</v>
      </c>
      <c r="I50" s="162"/>
      <c r="J50" s="162">
        <f t="shared" si="9"/>
        <v>27</v>
      </c>
      <c r="K50" s="152">
        <v>0</v>
      </c>
      <c r="N50" s="212"/>
    </row>
    <row r="51" spans="1:14" s="10" customFormat="1" ht="87.75" customHeight="1">
      <c r="A51" s="163" t="s">
        <v>129</v>
      </c>
      <c r="B51" s="154">
        <v>0</v>
      </c>
      <c r="C51" s="154">
        <v>-67</v>
      </c>
      <c r="D51" s="152">
        <v>0</v>
      </c>
      <c r="E51" s="156">
        <v>0</v>
      </c>
      <c r="F51" s="155">
        <v>-27</v>
      </c>
      <c r="G51" s="152">
        <v>0</v>
      </c>
      <c r="H51" s="162">
        <f t="shared" si="8"/>
        <v>0</v>
      </c>
      <c r="I51" s="162"/>
      <c r="J51" s="162">
        <f t="shared" si="9"/>
        <v>-94</v>
      </c>
      <c r="K51" s="152">
        <v>0</v>
      </c>
    </row>
    <row r="52" spans="1:14" s="10" customFormat="1" ht="24" customHeight="1">
      <c r="A52" s="165" t="s">
        <v>3</v>
      </c>
      <c r="B52" s="166">
        <f>SUM(B35:B51)</f>
        <v>1645584.4</v>
      </c>
      <c r="C52" s="166">
        <f>SUM(C35:C51)</f>
        <v>1511421</v>
      </c>
      <c r="D52" s="152">
        <f>C52/B52*100</f>
        <v>91.847066610500207</v>
      </c>
      <c r="E52" s="166">
        <f>SUM(E35:E51)</f>
        <v>168701</v>
      </c>
      <c r="F52" s="166">
        <f>SUM(F35:F51)</f>
        <v>156063</v>
      </c>
      <c r="G52" s="152">
        <f>F52/E52*100</f>
        <v>92.508639545705122</v>
      </c>
      <c r="H52" s="166">
        <f>(B52+E52)-(E39+E40+E41+E42+E44+P47+E46+E48+E49+B47)</f>
        <v>1700273.4</v>
      </c>
      <c r="I52" s="166">
        <f>(C52+F52)-(F39+F40+F41+F42+F44+Q47+F46+F48+F49+C47)+3688</f>
        <v>1564198</v>
      </c>
      <c r="J52" s="166">
        <f>(C52+F52)-(C47+F39+F40+F41+F42+F44+F48)</f>
        <v>1560510</v>
      </c>
      <c r="K52" s="152">
        <f>J52/H52*100</f>
        <v>91.7799455075872</v>
      </c>
    </row>
    <row r="53" spans="1:14" s="10" customFormat="1" ht="24" customHeight="1">
      <c r="A53" s="268" t="s">
        <v>79</v>
      </c>
      <c r="B53" s="269"/>
      <c r="C53" s="269"/>
      <c r="D53" s="269"/>
      <c r="E53" s="269"/>
      <c r="F53" s="269"/>
      <c r="G53" s="269"/>
      <c r="H53" s="269"/>
      <c r="I53" s="269"/>
      <c r="J53" s="269"/>
      <c r="K53" s="270"/>
    </row>
    <row r="54" spans="1:14" s="10" customFormat="1" ht="19.5" customHeight="1">
      <c r="A54" s="271" t="s">
        <v>35</v>
      </c>
      <c r="B54" s="272" t="s">
        <v>23</v>
      </c>
      <c r="C54" s="272"/>
      <c r="D54" s="272"/>
      <c r="E54" s="273" t="s">
        <v>38</v>
      </c>
      <c r="F54" s="274"/>
      <c r="G54" s="275"/>
      <c r="H54" s="276" t="s">
        <v>74</v>
      </c>
      <c r="I54" s="276"/>
      <c r="J54" s="276"/>
      <c r="K54" s="276"/>
    </row>
    <row r="55" spans="1:14" s="10" customFormat="1" ht="86.25" customHeight="1">
      <c r="A55" s="254"/>
      <c r="B55" s="142" t="s">
        <v>154</v>
      </c>
      <c r="C55" s="142" t="s">
        <v>208</v>
      </c>
      <c r="D55" s="143" t="s">
        <v>53</v>
      </c>
      <c r="E55" s="142" t="s">
        <v>154</v>
      </c>
      <c r="F55" s="142" t="s">
        <v>208</v>
      </c>
      <c r="G55" s="143" t="s">
        <v>53</v>
      </c>
      <c r="H55" s="142" t="s">
        <v>154</v>
      </c>
      <c r="I55" s="142" t="s">
        <v>110</v>
      </c>
      <c r="J55" s="142" t="s">
        <v>208</v>
      </c>
      <c r="K55" s="143" t="s">
        <v>53</v>
      </c>
    </row>
    <row r="56" spans="1:14" s="10" customFormat="1" ht="43.5" customHeight="1">
      <c r="A56" s="167" t="s">
        <v>46</v>
      </c>
      <c r="B56" s="168">
        <f>SUM(B57:B63)</f>
        <v>67670</v>
      </c>
      <c r="C56" s="168">
        <f>SUM(C57:C63)</f>
        <v>56700</v>
      </c>
      <c r="D56" s="152">
        <f t="shared" ref="D56:D86" si="10">IF(B56=0,  "0 ", C56/B56*100)</f>
        <v>83.788975912516634</v>
      </c>
      <c r="E56" s="168">
        <f>SUM(E57:E63)</f>
        <v>36841</v>
      </c>
      <c r="F56" s="168">
        <f>SUM(F57:F63)</f>
        <v>31215</v>
      </c>
      <c r="G56" s="152">
        <f t="shared" ref="G56:G86" si="11">IF(E56=0,  "0 ", F56/E56*100)</f>
        <v>84.728970440541787</v>
      </c>
      <c r="H56" s="168">
        <f>SUM(H57:H63)</f>
        <v>104201</v>
      </c>
      <c r="I56" s="168">
        <f>SUM(I57:I63)</f>
        <v>308</v>
      </c>
      <c r="J56" s="168">
        <f>SUM(J57:J63)</f>
        <v>87607</v>
      </c>
      <c r="K56" s="152">
        <f t="shared" ref="K56:K86" si="12">IF(H56=0,  "0 ", J56/H56*100)</f>
        <v>84.075008877074126</v>
      </c>
    </row>
    <row r="57" spans="1:14" s="10" customFormat="1" ht="87.75" customHeight="1">
      <c r="A57" s="169" t="s">
        <v>54</v>
      </c>
      <c r="B57" s="170">
        <v>2535</v>
      </c>
      <c r="C57" s="171">
        <v>2272</v>
      </c>
      <c r="D57" s="152">
        <f t="shared" si="10"/>
        <v>89.625246548323474</v>
      </c>
      <c r="E57" s="170">
        <v>0</v>
      </c>
      <c r="F57" s="171">
        <v>0</v>
      </c>
      <c r="G57" s="152" t="str">
        <f t="shared" si="11"/>
        <v xml:space="preserve">0 </v>
      </c>
      <c r="H57" s="172">
        <f>B57+E57</f>
        <v>2535</v>
      </c>
      <c r="I57" s="172"/>
      <c r="J57" s="173">
        <f>C57+F57</f>
        <v>2272</v>
      </c>
      <c r="K57" s="152">
        <f t="shared" si="12"/>
        <v>89.625246548323474</v>
      </c>
      <c r="L57" s="104"/>
    </row>
    <row r="58" spans="1:14" s="10" customFormat="1" ht="103.5" customHeight="1">
      <c r="A58" s="169" t="s">
        <v>55</v>
      </c>
      <c r="B58" s="174">
        <v>3569</v>
      </c>
      <c r="C58" s="175">
        <v>2429</v>
      </c>
      <c r="D58" s="152">
        <f t="shared" si="10"/>
        <v>68.058279630148505</v>
      </c>
      <c r="E58" s="174">
        <v>25</v>
      </c>
      <c r="F58" s="176">
        <v>24</v>
      </c>
      <c r="G58" s="152">
        <f t="shared" si="11"/>
        <v>96</v>
      </c>
      <c r="H58" s="172">
        <f>B58</f>
        <v>3569</v>
      </c>
      <c r="I58" s="172">
        <v>24</v>
      </c>
      <c r="J58" s="173">
        <f>C58++F58-I58</f>
        <v>2429</v>
      </c>
      <c r="K58" s="152">
        <f t="shared" si="12"/>
        <v>68.058279630148505</v>
      </c>
      <c r="L58" s="104"/>
    </row>
    <row r="59" spans="1:14" s="10" customFormat="1" ht="126.75" customHeight="1">
      <c r="A59" s="169" t="s">
        <v>56</v>
      </c>
      <c r="B59" s="174">
        <v>51213</v>
      </c>
      <c r="C59" s="175">
        <v>43881</v>
      </c>
      <c r="D59" s="152">
        <f t="shared" si="10"/>
        <v>85.683322593872646</v>
      </c>
      <c r="E59" s="174">
        <v>34855</v>
      </c>
      <c r="F59" s="176">
        <v>29926</v>
      </c>
      <c r="G59" s="152">
        <f t="shared" si="11"/>
        <v>85.858556878496628</v>
      </c>
      <c r="H59" s="172">
        <v>86055</v>
      </c>
      <c r="I59" s="172">
        <v>11</v>
      </c>
      <c r="J59" s="173">
        <f>C59+F59-I59</f>
        <v>73796</v>
      </c>
      <c r="K59" s="152">
        <f t="shared" si="12"/>
        <v>85.754459357387717</v>
      </c>
      <c r="L59" s="104"/>
    </row>
    <row r="60" spans="1:14" s="10" customFormat="1" ht="28.5" customHeight="1">
      <c r="A60" s="169" t="s">
        <v>92</v>
      </c>
      <c r="B60" s="174">
        <v>61</v>
      </c>
      <c r="C60" s="175">
        <v>0</v>
      </c>
      <c r="D60" s="152">
        <f t="shared" si="10"/>
        <v>0</v>
      </c>
      <c r="E60" s="174">
        <v>0</v>
      </c>
      <c r="F60" s="176">
        <v>0</v>
      </c>
      <c r="G60" s="152" t="str">
        <f t="shared" si="11"/>
        <v xml:space="preserve">0 </v>
      </c>
      <c r="H60" s="172">
        <f>B60+E60</f>
        <v>61</v>
      </c>
      <c r="I60" s="172"/>
      <c r="J60" s="173">
        <f>C60+F60</f>
        <v>0</v>
      </c>
      <c r="K60" s="152">
        <f t="shared" si="12"/>
        <v>0</v>
      </c>
      <c r="L60" s="104"/>
    </row>
    <row r="61" spans="1:14" s="10" customFormat="1" ht="43.5" customHeight="1">
      <c r="A61" s="169" t="s">
        <v>6</v>
      </c>
      <c r="B61" s="174">
        <v>1904</v>
      </c>
      <c r="C61" s="175">
        <v>1608</v>
      </c>
      <c r="D61" s="152">
        <f t="shared" si="10"/>
        <v>84.453781512605048</v>
      </c>
      <c r="E61" s="174">
        <v>0</v>
      </c>
      <c r="F61" s="176">
        <v>0</v>
      </c>
      <c r="G61" s="152" t="str">
        <f t="shared" si="11"/>
        <v xml:space="preserve">0 </v>
      </c>
      <c r="H61" s="172">
        <f>B61+E61</f>
        <v>1904</v>
      </c>
      <c r="I61" s="172"/>
      <c r="J61" s="173">
        <f>C61+F61</f>
        <v>1608</v>
      </c>
      <c r="K61" s="152">
        <f t="shared" si="12"/>
        <v>84.453781512605048</v>
      </c>
      <c r="L61" s="104"/>
    </row>
    <row r="62" spans="1:14" s="10" customFormat="1" ht="31.5" customHeight="1">
      <c r="A62" s="169" t="s">
        <v>75</v>
      </c>
      <c r="B62" s="174">
        <v>869</v>
      </c>
      <c r="C62" s="175">
        <v>0</v>
      </c>
      <c r="D62" s="152">
        <f t="shared" si="10"/>
        <v>0</v>
      </c>
      <c r="E62" s="174">
        <v>450</v>
      </c>
      <c r="F62" s="176">
        <v>0</v>
      </c>
      <c r="G62" s="152">
        <f t="shared" si="11"/>
        <v>0</v>
      </c>
      <c r="H62" s="172">
        <v>1319</v>
      </c>
      <c r="I62" s="172"/>
      <c r="J62" s="173">
        <f>C62+F62</f>
        <v>0</v>
      </c>
      <c r="K62" s="152">
        <f t="shared" si="12"/>
        <v>0</v>
      </c>
      <c r="L62" s="104"/>
    </row>
    <row r="63" spans="1:14" s="10" customFormat="1" ht="44.25" customHeight="1">
      <c r="A63" s="169" t="s">
        <v>57</v>
      </c>
      <c r="B63" s="174">
        <v>7519</v>
      </c>
      <c r="C63" s="175">
        <v>6510</v>
      </c>
      <c r="D63" s="152">
        <f t="shared" si="10"/>
        <v>86.580662322117306</v>
      </c>
      <c r="E63" s="174">
        <v>1511</v>
      </c>
      <c r="F63" s="176">
        <v>1265</v>
      </c>
      <c r="G63" s="152">
        <f t="shared" si="11"/>
        <v>83.71939113170086</v>
      </c>
      <c r="H63" s="172">
        <v>8758</v>
      </c>
      <c r="I63" s="172">
        <v>273</v>
      </c>
      <c r="J63" s="173">
        <f>C63+F63-I63</f>
        <v>7502</v>
      </c>
      <c r="K63" s="152">
        <f t="shared" si="12"/>
        <v>85.658826216031059</v>
      </c>
      <c r="L63" s="104"/>
    </row>
    <row r="64" spans="1:14" s="10" customFormat="1" ht="31.5" customHeight="1">
      <c r="A64" s="167" t="s">
        <v>47</v>
      </c>
      <c r="B64" s="168">
        <f>B65</f>
        <v>0</v>
      </c>
      <c r="C64" s="168">
        <f>C65</f>
        <v>0</v>
      </c>
      <c r="D64" s="152" t="str">
        <f t="shared" si="10"/>
        <v xml:space="preserve">0 </v>
      </c>
      <c r="E64" s="168">
        <f>E65</f>
        <v>1229</v>
      </c>
      <c r="F64" s="168">
        <f>F65</f>
        <v>940</v>
      </c>
      <c r="G64" s="152">
        <f t="shared" si="11"/>
        <v>76.484947111472749</v>
      </c>
      <c r="H64" s="168">
        <f>H65</f>
        <v>1229</v>
      </c>
      <c r="I64" s="168">
        <f>I65</f>
        <v>0</v>
      </c>
      <c r="J64" s="168">
        <f>J65</f>
        <v>940</v>
      </c>
      <c r="K64" s="152">
        <f t="shared" si="12"/>
        <v>76.484947111472749</v>
      </c>
      <c r="L64" s="104"/>
    </row>
    <row r="65" spans="1:12" s="10" customFormat="1" ht="44.25" customHeight="1">
      <c r="A65" s="169" t="s">
        <v>26</v>
      </c>
      <c r="B65" s="174">
        <v>0</v>
      </c>
      <c r="C65" s="174">
        <v>0</v>
      </c>
      <c r="D65" s="152" t="str">
        <f t="shared" si="10"/>
        <v xml:space="preserve">0 </v>
      </c>
      <c r="E65" s="174">
        <v>1229</v>
      </c>
      <c r="F65" s="176">
        <v>940</v>
      </c>
      <c r="G65" s="152">
        <f t="shared" si="11"/>
        <v>76.484947111472749</v>
      </c>
      <c r="H65" s="172">
        <v>1229</v>
      </c>
      <c r="I65" s="172"/>
      <c r="J65" s="155">
        <f>C65+F65</f>
        <v>940</v>
      </c>
      <c r="K65" s="152">
        <f t="shared" si="12"/>
        <v>76.484947111472749</v>
      </c>
      <c r="L65" s="104"/>
    </row>
    <row r="66" spans="1:12" s="10" customFormat="1" ht="39" hidden="1" customHeight="1">
      <c r="A66" s="169" t="s">
        <v>41</v>
      </c>
      <c r="B66" s="174"/>
      <c r="C66" s="174"/>
      <c r="D66" s="152" t="str">
        <f t="shared" si="10"/>
        <v xml:space="preserve">0 </v>
      </c>
      <c r="E66" s="174"/>
      <c r="F66" s="172"/>
      <c r="G66" s="152" t="str">
        <f t="shared" si="11"/>
        <v xml:space="preserve">0 </v>
      </c>
      <c r="H66" s="172">
        <f>B66+E66</f>
        <v>0</v>
      </c>
      <c r="I66" s="172"/>
      <c r="J66" s="172">
        <f>C66+F66</f>
        <v>0</v>
      </c>
      <c r="K66" s="152" t="str">
        <f t="shared" si="12"/>
        <v xml:space="preserve">0 </v>
      </c>
      <c r="L66" s="104"/>
    </row>
    <row r="67" spans="1:12" s="10" customFormat="1" ht="45.75" customHeight="1">
      <c r="A67" s="167" t="s">
        <v>107</v>
      </c>
      <c r="B67" s="168">
        <f>B68+B69+B70+B71</f>
        <v>10289</v>
      </c>
      <c r="C67" s="168">
        <f>C68+C69+C70+C71</f>
        <v>8761</v>
      </c>
      <c r="D67" s="152">
        <f t="shared" si="10"/>
        <v>85.14918845368841</v>
      </c>
      <c r="E67" s="168">
        <f>E68+E69+E71+E70</f>
        <v>16249</v>
      </c>
      <c r="F67" s="168">
        <f>F68+F71+F69+F70</f>
        <v>11521</v>
      </c>
      <c r="G67" s="152">
        <f t="shared" si="11"/>
        <v>70.902824789217803</v>
      </c>
      <c r="H67" s="168">
        <f>H68+H69+H71+H70</f>
        <v>26166</v>
      </c>
      <c r="I67" s="168">
        <f>I68+I69+I71</f>
        <v>72</v>
      </c>
      <c r="J67" s="168">
        <f>J68+J69+J71+J70</f>
        <v>20210</v>
      </c>
      <c r="K67" s="152">
        <f t="shared" si="12"/>
        <v>77.237636627684779</v>
      </c>
      <c r="L67" s="104"/>
    </row>
    <row r="68" spans="1:12" s="10" customFormat="1" ht="23.25" customHeight="1">
      <c r="A68" s="169" t="s">
        <v>111</v>
      </c>
      <c r="B68" s="174">
        <v>1229</v>
      </c>
      <c r="C68" s="175">
        <v>1069</v>
      </c>
      <c r="D68" s="152">
        <f t="shared" si="10"/>
        <v>86.981285598047194</v>
      </c>
      <c r="E68" s="174">
        <v>0</v>
      </c>
      <c r="F68" s="176">
        <v>0</v>
      </c>
      <c r="G68" s="152" t="str">
        <f t="shared" si="11"/>
        <v xml:space="preserve">0 </v>
      </c>
      <c r="H68" s="172">
        <f>B68+E68</f>
        <v>1229</v>
      </c>
      <c r="I68" s="172"/>
      <c r="J68" s="176">
        <f>C68+F68</f>
        <v>1069</v>
      </c>
      <c r="K68" s="152">
        <f t="shared" si="12"/>
        <v>86.981285598047194</v>
      </c>
      <c r="L68" s="104"/>
    </row>
    <row r="69" spans="1:12" s="10" customFormat="1" ht="87" hidden="1" customHeight="1">
      <c r="A69" s="169" t="s">
        <v>69</v>
      </c>
      <c r="B69" s="174"/>
      <c r="C69" s="175">
        <v>0</v>
      </c>
      <c r="D69" s="152" t="str">
        <f t="shared" si="10"/>
        <v xml:space="preserve">0 </v>
      </c>
      <c r="E69" s="174">
        <v>0</v>
      </c>
      <c r="F69" s="176">
        <v>0</v>
      </c>
      <c r="G69" s="152" t="str">
        <f t="shared" si="11"/>
        <v xml:space="preserve">0 </v>
      </c>
      <c r="H69" s="172">
        <f>B69+E69</f>
        <v>0</v>
      </c>
      <c r="I69" s="172"/>
      <c r="J69" s="176">
        <f>C69+F69</f>
        <v>0</v>
      </c>
      <c r="K69" s="152" t="str">
        <f t="shared" si="12"/>
        <v xml:space="preserve">0 </v>
      </c>
      <c r="L69" s="104"/>
    </row>
    <row r="70" spans="1:12" s="10" customFormat="1" ht="72.599999999999994" customHeight="1">
      <c r="A70" s="169" t="s">
        <v>132</v>
      </c>
      <c r="B70" s="174">
        <v>5763</v>
      </c>
      <c r="C70" s="175">
        <v>4532</v>
      </c>
      <c r="D70" s="152">
        <f t="shared" si="10"/>
        <v>78.639597431893122</v>
      </c>
      <c r="E70" s="174">
        <v>7948</v>
      </c>
      <c r="F70" s="176">
        <v>7327</v>
      </c>
      <c r="G70" s="152">
        <f t="shared" si="11"/>
        <v>92.186713638651227</v>
      </c>
      <c r="H70" s="172">
        <v>13711</v>
      </c>
      <c r="I70" s="172"/>
      <c r="J70" s="176">
        <f>C70+F70</f>
        <v>11859</v>
      </c>
      <c r="K70" s="152">
        <f t="shared" si="12"/>
        <v>86.492597184742181</v>
      </c>
      <c r="L70" s="104"/>
    </row>
    <row r="71" spans="1:12" s="10" customFormat="1" ht="64.5" customHeight="1">
      <c r="A71" s="169" t="s">
        <v>91</v>
      </c>
      <c r="B71" s="174">
        <v>3297</v>
      </c>
      <c r="C71" s="175">
        <v>3160</v>
      </c>
      <c r="D71" s="152">
        <f t="shared" si="10"/>
        <v>95.844707309675456</v>
      </c>
      <c r="E71" s="174">
        <v>8301</v>
      </c>
      <c r="F71" s="176">
        <v>4194</v>
      </c>
      <c r="G71" s="152">
        <f t="shared" si="11"/>
        <v>50.524033249006138</v>
      </c>
      <c r="H71" s="172">
        <v>11226</v>
      </c>
      <c r="I71" s="172">
        <v>72</v>
      </c>
      <c r="J71" s="176">
        <f>C71+F71-I71</f>
        <v>7282</v>
      </c>
      <c r="K71" s="152">
        <f t="shared" si="12"/>
        <v>64.867272403349361</v>
      </c>
      <c r="L71" s="104"/>
    </row>
    <row r="72" spans="1:12" s="10" customFormat="1" ht="27.75" customHeight="1">
      <c r="A72" s="167" t="s">
        <v>48</v>
      </c>
      <c r="B72" s="168">
        <f>B73+B75+B77+B78+B79+B74+B76</f>
        <v>404851</v>
      </c>
      <c r="C72" s="168">
        <f>C73+C75+C77+C78+C79+C74+C76</f>
        <v>386996</v>
      </c>
      <c r="D72" s="152">
        <f t="shared" si="10"/>
        <v>95.589735482930763</v>
      </c>
      <c r="E72" s="168">
        <f>E73+E75+E77+E78+E79+E74+E76</f>
        <v>32629</v>
      </c>
      <c r="F72" s="168">
        <f>F73+F75+F77+F78+F79+F74+F76</f>
        <v>24455</v>
      </c>
      <c r="G72" s="152">
        <f t="shared" si="11"/>
        <v>74.948665297741272</v>
      </c>
      <c r="H72" s="168">
        <f>H73+H75+H77+H78+H79+H74+H76</f>
        <v>424274</v>
      </c>
      <c r="I72" s="168">
        <f>I73+I75+I77+I78+I79+I74+I76</f>
        <v>12074</v>
      </c>
      <c r="J72" s="168">
        <f>J73+J75+J77+J78+J79+J74+J76</f>
        <v>399377</v>
      </c>
      <c r="K72" s="152">
        <f t="shared" si="12"/>
        <v>94.131858185983589</v>
      </c>
      <c r="L72" s="104"/>
    </row>
    <row r="73" spans="1:12" s="10" customFormat="1" ht="45" customHeight="1">
      <c r="A73" s="169" t="s">
        <v>76</v>
      </c>
      <c r="B73" s="174">
        <v>581</v>
      </c>
      <c r="C73" s="175">
        <v>428</v>
      </c>
      <c r="D73" s="152">
        <f t="shared" si="10"/>
        <v>73.666092943201377</v>
      </c>
      <c r="E73" s="174">
        <v>0</v>
      </c>
      <c r="F73" s="176">
        <v>0</v>
      </c>
      <c r="G73" s="152" t="str">
        <f t="shared" si="11"/>
        <v xml:space="preserve">0 </v>
      </c>
      <c r="H73" s="172">
        <v>581</v>
      </c>
      <c r="I73" s="172"/>
      <c r="J73" s="176">
        <f>C73+F73</f>
        <v>428</v>
      </c>
      <c r="K73" s="152">
        <f t="shared" si="12"/>
        <v>73.666092943201377</v>
      </c>
      <c r="L73" s="104"/>
    </row>
    <row r="74" spans="1:12" s="10" customFormat="1" ht="41.25" customHeight="1">
      <c r="A74" s="169" t="s">
        <v>28</v>
      </c>
      <c r="B74" s="174">
        <v>9913</v>
      </c>
      <c r="C74" s="175">
        <v>7764</v>
      </c>
      <c r="D74" s="152">
        <f t="shared" si="10"/>
        <v>78.321396146474328</v>
      </c>
      <c r="E74" s="174">
        <v>405</v>
      </c>
      <c r="F74" s="176">
        <v>0</v>
      </c>
      <c r="G74" s="152">
        <f t="shared" si="11"/>
        <v>0</v>
      </c>
      <c r="H74" s="172">
        <v>9912</v>
      </c>
      <c r="I74" s="172"/>
      <c r="J74" s="176">
        <f t="shared" ref="J74:J79" si="13">C74+F74</f>
        <v>7764</v>
      </c>
      <c r="K74" s="152">
        <f t="shared" si="12"/>
        <v>78.329297820823243</v>
      </c>
      <c r="L74" s="104"/>
    </row>
    <row r="75" spans="1:12" s="10" customFormat="1" ht="39" hidden="1" customHeight="1">
      <c r="A75" s="169" t="s">
        <v>70</v>
      </c>
      <c r="B75" s="174">
        <v>0</v>
      </c>
      <c r="C75" s="175">
        <v>0</v>
      </c>
      <c r="D75" s="152" t="str">
        <f t="shared" si="10"/>
        <v xml:space="preserve">0 </v>
      </c>
      <c r="E75" s="174">
        <v>0</v>
      </c>
      <c r="F75" s="176">
        <v>0</v>
      </c>
      <c r="G75" s="152" t="str">
        <f t="shared" si="11"/>
        <v xml:space="preserve">0 </v>
      </c>
      <c r="H75" s="172">
        <f>B75+E75</f>
        <v>0</v>
      </c>
      <c r="I75" s="172"/>
      <c r="J75" s="176">
        <f t="shared" si="13"/>
        <v>0</v>
      </c>
      <c r="K75" s="152" t="str">
        <f t="shared" si="12"/>
        <v xml:space="preserve">0 </v>
      </c>
      <c r="L75" s="104"/>
    </row>
    <row r="76" spans="1:12" s="10" customFormat="1" ht="39" hidden="1" customHeight="1">
      <c r="A76" s="169" t="s">
        <v>83</v>
      </c>
      <c r="B76" s="174">
        <v>0</v>
      </c>
      <c r="C76" s="175">
        <v>0</v>
      </c>
      <c r="D76" s="152" t="str">
        <f t="shared" si="10"/>
        <v xml:space="preserve">0 </v>
      </c>
      <c r="E76" s="174">
        <v>0</v>
      </c>
      <c r="F76" s="176">
        <v>0</v>
      </c>
      <c r="G76" s="152" t="str">
        <f t="shared" si="11"/>
        <v xml:space="preserve">0 </v>
      </c>
      <c r="H76" s="172">
        <f>B76+E76</f>
        <v>0</v>
      </c>
      <c r="I76" s="172"/>
      <c r="J76" s="176">
        <f t="shared" si="13"/>
        <v>0</v>
      </c>
      <c r="K76" s="152" t="str">
        <f t="shared" si="12"/>
        <v xml:space="preserve">0 </v>
      </c>
      <c r="L76" s="104"/>
    </row>
    <row r="77" spans="1:12" s="10" customFormat="1" ht="26.25" customHeight="1">
      <c r="A77" s="169" t="s">
        <v>27</v>
      </c>
      <c r="B77" s="174">
        <v>9704</v>
      </c>
      <c r="C77" s="175">
        <v>8707</v>
      </c>
      <c r="D77" s="152">
        <f t="shared" si="10"/>
        <v>89.725886232481457</v>
      </c>
      <c r="E77" s="174">
        <v>0</v>
      </c>
      <c r="F77" s="176">
        <v>0</v>
      </c>
      <c r="G77" s="152" t="str">
        <f t="shared" si="11"/>
        <v xml:space="preserve">0 </v>
      </c>
      <c r="H77" s="172">
        <v>9704</v>
      </c>
      <c r="I77" s="172"/>
      <c r="J77" s="176">
        <f t="shared" si="13"/>
        <v>8707</v>
      </c>
      <c r="K77" s="152">
        <f t="shared" si="12"/>
        <v>89.725886232481457</v>
      </c>
      <c r="L77" s="104"/>
    </row>
    <row r="78" spans="1:12" s="10" customFormat="1" ht="24.75" customHeight="1">
      <c r="A78" s="169" t="s">
        <v>45</v>
      </c>
      <c r="B78" s="174">
        <v>321760</v>
      </c>
      <c r="C78" s="175">
        <v>318209</v>
      </c>
      <c r="D78" s="152">
        <f t="shared" si="10"/>
        <v>98.896382396817501</v>
      </c>
      <c r="E78" s="174">
        <v>16141</v>
      </c>
      <c r="F78" s="176">
        <v>11403</v>
      </c>
      <c r="G78" s="152">
        <f t="shared" si="11"/>
        <v>70.646180534043737</v>
      </c>
      <c r="H78" s="172">
        <v>325100</v>
      </c>
      <c r="I78" s="172">
        <v>12074</v>
      </c>
      <c r="J78" s="176">
        <f>C78+F78-I78</f>
        <v>317538</v>
      </c>
      <c r="K78" s="152">
        <f t="shared" si="12"/>
        <v>97.673946478006769</v>
      </c>
      <c r="L78" s="104"/>
    </row>
    <row r="79" spans="1:12" s="10" customFormat="1" ht="42.75" customHeight="1">
      <c r="A79" s="169" t="s">
        <v>34</v>
      </c>
      <c r="B79" s="174">
        <v>62893</v>
      </c>
      <c r="C79" s="175">
        <v>51888</v>
      </c>
      <c r="D79" s="152">
        <f t="shared" si="10"/>
        <v>82.502027252635429</v>
      </c>
      <c r="E79" s="174">
        <v>16083</v>
      </c>
      <c r="F79" s="176">
        <v>13052</v>
      </c>
      <c r="G79" s="152">
        <f t="shared" si="11"/>
        <v>81.154013554685065</v>
      </c>
      <c r="H79" s="172">
        <v>78977</v>
      </c>
      <c r="I79" s="172"/>
      <c r="J79" s="176">
        <f t="shared" si="13"/>
        <v>64940</v>
      </c>
      <c r="K79" s="152">
        <f t="shared" si="12"/>
        <v>82.226470997885457</v>
      </c>
      <c r="L79" s="104"/>
    </row>
    <row r="80" spans="1:12" s="10" customFormat="1" ht="42.75" customHeight="1">
      <c r="A80" s="167" t="s">
        <v>105</v>
      </c>
      <c r="B80" s="168">
        <f>B81+B82+B84+B85+B83</f>
        <v>90427</v>
      </c>
      <c r="C80" s="168">
        <f>C81+C82+C84+C85+C83</f>
        <v>86884</v>
      </c>
      <c r="D80" s="152">
        <f t="shared" si="10"/>
        <v>96.081922434671057</v>
      </c>
      <c r="E80" s="168">
        <f>E81+E82+E84+E85+E83</f>
        <v>88415</v>
      </c>
      <c r="F80" s="168">
        <f>F81+F82+F84+F85</f>
        <v>80660</v>
      </c>
      <c r="G80" s="152">
        <f t="shared" si="11"/>
        <v>91.228863880563253</v>
      </c>
      <c r="H80" s="168">
        <f>H81+H82+H84+H85+H83</f>
        <v>116819</v>
      </c>
      <c r="I80" s="168">
        <f>I81+I82+I84+I85+I83</f>
        <v>59179</v>
      </c>
      <c r="J80" s="168">
        <f>J81+J82+J84+J85+J83</f>
        <v>108365</v>
      </c>
      <c r="K80" s="152">
        <f t="shared" si="12"/>
        <v>92.763163526481137</v>
      </c>
      <c r="L80" s="104"/>
    </row>
    <row r="81" spans="1:12" s="10" customFormat="1" ht="30" customHeight="1">
      <c r="A81" s="169" t="s">
        <v>80</v>
      </c>
      <c r="B81" s="174">
        <v>390</v>
      </c>
      <c r="C81" s="175">
        <v>244</v>
      </c>
      <c r="D81" s="152">
        <f t="shared" si="10"/>
        <v>62.564102564102562</v>
      </c>
      <c r="E81" s="174">
        <v>0</v>
      </c>
      <c r="F81" s="176">
        <v>0</v>
      </c>
      <c r="G81" s="152" t="str">
        <f t="shared" si="11"/>
        <v xml:space="preserve">0 </v>
      </c>
      <c r="H81" s="172">
        <v>390</v>
      </c>
      <c r="I81" s="172"/>
      <c r="J81" s="173">
        <f>C81+F81</f>
        <v>244</v>
      </c>
      <c r="K81" s="152">
        <f t="shared" si="12"/>
        <v>62.564102564102562</v>
      </c>
      <c r="L81" s="104"/>
    </row>
    <row r="82" spans="1:12" s="10" customFormat="1" ht="39" hidden="1" customHeight="1">
      <c r="A82" s="169" t="s">
        <v>30</v>
      </c>
      <c r="B82" s="174"/>
      <c r="C82" s="175"/>
      <c r="D82" s="152" t="str">
        <f t="shared" si="10"/>
        <v xml:space="preserve">0 </v>
      </c>
      <c r="E82" s="174">
        <v>0</v>
      </c>
      <c r="F82" s="176">
        <v>0</v>
      </c>
      <c r="G82" s="152" t="str">
        <f t="shared" si="11"/>
        <v xml:space="preserve">0 </v>
      </c>
      <c r="H82" s="172">
        <f>B82+E82</f>
        <v>0</v>
      </c>
      <c r="I82" s="172"/>
      <c r="J82" s="173">
        <f>C82+F82</f>
        <v>0</v>
      </c>
      <c r="K82" s="152" t="str">
        <f t="shared" si="12"/>
        <v xml:space="preserve">0 </v>
      </c>
      <c r="L82" s="104"/>
    </row>
    <row r="83" spans="1:12" s="10" customFormat="1" ht="29.25" customHeight="1">
      <c r="A83" s="169" t="s">
        <v>30</v>
      </c>
      <c r="B83" s="174">
        <v>75</v>
      </c>
      <c r="C83" s="175">
        <v>75</v>
      </c>
      <c r="D83" s="152">
        <f t="shared" si="10"/>
        <v>100</v>
      </c>
      <c r="E83" s="174">
        <v>0</v>
      </c>
      <c r="F83" s="176">
        <v>0</v>
      </c>
      <c r="G83" s="152" t="str">
        <f t="shared" si="11"/>
        <v xml:space="preserve">0 </v>
      </c>
      <c r="H83" s="172">
        <v>75</v>
      </c>
      <c r="I83" s="172"/>
      <c r="J83" s="173">
        <f>C83+F83</f>
        <v>75</v>
      </c>
      <c r="K83" s="152">
        <f t="shared" si="12"/>
        <v>100</v>
      </c>
      <c r="L83" s="104"/>
    </row>
    <row r="84" spans="1:12" s="10" customFormat="1" ht="27" customHeight="1">
      <c r="A84" s="169" t="s">
        <v>71</v>
      </c>
      <c r="B84" s="174">
        <v>89962</v>
      </c>
      <c r="C84" s="175">
        <v>86565</v>
      </c>
      <c r="D84" s="152">
        <f t="shared" si="10"/>
        <v>96.223961228074074</v>
      </c>
      <c r="E84" s="174">
        <v>88415</v>
      </c>
      <c r="F84" s="176">
        <v>80660</v>
      </c>
      <c r="G84" s="152">
        <f t="shared" si="11"/>
        <v>91.228863880563253</v>
      </c>
      <c r="H84" s="172">
        <v>116354</v>
      </c>
      <c r="I84" s="172">
        <v>59179</v>
      </c>
      <c r="J84" s="173">
        <f>C84+F84-I84</f>
        <v>108046</v>
      </c>
      <c r="K84" s="152">
        <f t="shared" si="12"/>
        <v>92.859721195661521</v>
      </c>
      <c r="L84" s="104"/>
    </row>
    <row r="85" spans="1:12" s="10" customFormat="1" ht="39" hidden="1" customHeight="1">
      <c r="A85" s="169" t="s">
        <v>72</v>
      </c>
      <c r="B85" s="174">
        <v>0</v>
      </c>
      <c r="C85" s="174">
        <v>0</v>
      </c>
      <c r="D85" s="152" t="str">
        <f t="shared" si="10"/>
        <v xml:space="preserve">0 </v>
      </c>
      <c r="E85" s="174">
        <v>0</v>
      </c>
      <c r="F85" s="172">
        <v>0</v>
      </c>
      <c r="G85" s="152" t="str">
        <f t="shared" si="11"/>
        <v xml:space="preserve">0 </v>
      </c>
      <c r="H85" s="172">
        <f>B85+E85</f>
        <v>0</v>
      </c>
      <c r="I85" s="172"/>
      <c r="J85" s="172">
        <f>C85+F85</f>
        <v>0</v>
      </c>
      <c r="K85" s="152" t="str">
        <f t="shared" si="12"/>
        <v xml:space="preserve">0 </v>
      </c>
      <c r="L85" s="104"/>
    </row>
    <row r="86" spans="1:12" s="10" customFormat="1" ht="25.5" customHeight="1">
      <c r="A86" s="167" t="s">
        <v>106</v>
      </c>
      <c r="B86" s="168">
        <f>B88+B87</f>
        <v>513</v>
      </c>
      <c r="C86" s="168">
        <f>C88</f>
        <v>0</v>
      </c>
      <c r="D86" s="152">
        <f t="shared" si="10"/>
        <v>0</v>
      </c>
      <c r="E86" s="168">
        <f>E88</f>
        <v>0</v>
      </c>
      <c r="F86" s="168">
        <f>F88</f>
        <v>0</v>
      </c>
      <c r="G86" s="152" t="str">
        <f t="shared" si="11"/>
        <v xml:space="preserve">0 </v>
      </c>
      <c r="H86" s="168">
        <f>H88+H87</f>
        <v>513</v>
      </c>
      <c r="I86" s="168">
        <f>I88</f>
        <v>0</v>
      </c>
      <c r="J86" s="168">
        <f>J88</f>
        <v>0</v>
      </c>
      <c r="K86" s="152">
        <f t="shared" si="12"/>
        <v>0</v>
      </c>
      <c r="L86" s="104"/>
    </row>
    <row r="87" spans="1:12" s="10" customFormat="1" ht="24" hidden="1" customHeight="1">
      <c r="A87" s="169" t="s">
        <v>93</v>
      </c>
      <c r="B87" s="170"/>
      <c r="C87" s="168">
        <v>0</v>
      </c>
      <c r="D87" s="152">
        <v>0</v>
      </c>
      <c r="E87" s="168">
        <v>0</v>
      </c>
      <c r="F87" s="168">
        <v>0</v>
      </c>
      <c r="G87" s="152">
        <v>0</v>
      </c>
      <c r="H87" s="168"/>
      <c r="I87" s="168"/>
      <c r="J87" s="168">
        <v>0</v>
      </c>
      <c r="K87" s="152"/>
      <c r="L87" s="104"/>
    </row>
    <row r="88" spans="1:12" s="10" customFormat="1" ht="42" customHeight="1">
      <c r="A88" s="169" t="s">
        <v>112</v>
      </c>
      <c r="B88" s="174">
        <v>513</v>
      </c>
      <c r="C88" s="174">
        <v>0</v>
      </c>
      <c r="D88" s="152">
        <f t="shared" ref="D88:D133" si="14">IF(B88=0,  "0 ", C88/B88*100)</f>
        <v>0</v>
      </c>
      <c r="E88" s="174">
        <v>0</v>
      </c>
      <c r="F88" s="172">
        <v>0</v>
      </c>
      <c r="G88" s="152" t="str">
        <f t="shared" ref="G88:G126" si="15">IF(E88=0,  "0 ", F88/E88*100)</f>
        <v xml:space="preserve">0 </v>
      </c>
      <c r="H88" s="172">
        <f>B88+E88</f>
        <v>513</v>
      </c>
      <c r="I88" s="172"/>
      <c r="J88" s="155">
        <f>C88+F88</f>
        <v>0</v>
      </c>
      <c r="K88" s="152">
        <f t="shared" ref="K88:K133" si="16">IF(H88=0,  "0 ", J88/H88*100)</f>
        <v>0</v>
      </c>
      <c r="L88" s="104"/>
    </row>
    <row r="89" spans="1:12" s="10" customFormat="1" ht="24.75" customHeight="1">
      <c r="A89" s="167" t="s">
        <v>49</v>
      </c>
      <c r="B89" s="177">
        <f>B90+B91+B94+B96+B97+B93</f>
        <v>645541</v>
      </c>
      <c r="C89" s="177">
        <f>C90+C91+C94+C96+C97+C93</f>
        <v>560067</v>
      </c>
      <c r="D89" s="152">
        <f t="shared" si="14"/>
        <v>86.759322800565727</v>
      </c>
      <c r="E89" s="168">
        <f>E90+E91+E94+E96+E97</f>
        <v>262</v>
      </c>
      <c r="F89" s="168">
        <f>F90+F91+F94+F96+F97</f>
        <v>51</v>
      </c>
      <c r="G89" s="152">
        <f t="shared" si="15"/>
        <v>19.465648854961831</v>
      </c>
      <c r="H89" s="168">
        <f>H90+H91+H94+H96+H97+H93</f>
        <v>645804</v>
      </c>
      <c r="I89" s="168">
        <f>I90+I91+I94+I96+I97+I93</f>
        <v>0</v>
      </c>
      <c r="J89" s="168">
        <f>J90+J91+J93+J94+J96+J97</f>
        <v>560118</v>
      </c>
      <c r="K89" s="152">
        <f t="shared" si="16"/>
        <v>86.731887693479763</v>
      </c>
      <c r="L89" s="104"/>
    </row>
    <row r="90" spans="1:12" s="10" customFormat="1" ht="24.75" customHeight="1">
      <c r="A90" s="169" t="s">
        <v>9</v>
      </c>
      <c r="B90" s="174">
        <v>179921</v>
      </c>
      <c r="C90" s="175">
        <v>156883</v>
      </c>
      <c r="D90" s="152">
        <f t="shared" si="14"/>
        <v>87.19549135453893</v>
      </c>
      <c r="E90" s="174">
        <v>0</v>
      </c>
      <c r="F90" s="176">
        <v>0</v>
      </c>
      <c r="G90" s="152" t="str">
        <f t="shared" si="15"/>
        <v xml:space="preserve">0 </v>
      </c>
      <c r="H90" s="174">
        <v>179921</v>
      </c>
      <c r="I90" s="172"/>
      <c r="J90" s="173">
        <f>C90+F90</f>
        <v>156883</v>
      </c>
      <c r="K90" s="152">
        <f t="shared" si="16"/>
        <v>87.19549135453893</v>
      </c>
      <c r="L90" s="104"/>
    </row>
    <row r="91" spans="1:12" s="10" customFormat="1" ht="32.450000000000003" customHeight="1">
      <c r="A91" s="169" t="s">
        <v>10</v>
      </c>
      <c r="B91" s="174">
        <v>399262</v>
      </c>
      <c r="C91" s="175">
        <v>347801</v>
      </c>
      <c r="D91" s="152">
        <f t="shared" si="14"/>
        <v>87.110969739168766</v>
      </c>
      <c r="E91" s="174">
        <v>0</v>
      </c>
      <c r="F91" s="176">
        <v>0</v>
      </c>
      <c r="G91" s="152" t="str">
        <f t="shared" si="15"/>
        <v xml:space="preserve">0 </v>
      </c>
      <c r="H91" s="174">
        <v>399262</v>
      </c>
      <c r="I91" s="172"/>
      <c r="J91" s="173">
        <f t="shared" ref="J91:J97" si="17">C91+F91</f>
        <v>347801</v>
      </c>
      <c r="K91" s="152">
        <f t="shared" si="16"/>
        <v>87.110969739168766</v>
      </c>
      <c r="L91" s="104"/>
    </row>
    <row r="92" spans="1:12" s="10" customFormat="1" ht="32.450000000000003" hidden="1" customHeight="1">
      <c r="A92" s="169" t="s">
        <v>21</v>
      </c>
      <c r="B92" s="174"/>
      <c r="C92" s="175"/>
      <c r="D92" s="152" t="str">
        <f t="shared" si="14"/>
        <v xml:space="preserve">0 </v>
      </c>
      <c r="E92" s="174"/>
      <c r="F92" s="176"/>
      <c r="G92" s="152" t="str">
        <f t="shared" si="15"/>
        <v xml:space="preserve">0 </v>
      </c>
      <c r="H92" s="174">
        <f>B92+E92</f>
        <v>0</v>
      </c>
      <c r="I92" s="172"/>
      <c r="J92" s="173">
        <f t="shared" si="17"/>
        <v>0</v>
      </c>
      <c r="K92" s="152" t="str">
        <f t="shared" si="16"/>
        <v xml:space="preserve">0 </v>
      </c>
      <c r="L92" s="104"/>
    </row>
    <row r="93" spans="1:12" s="10" customFormat="1" ht="32.450000000000003" customHeight="1">
      <c r="A93" s="169" t="s">
        <v>113</v>
      </c>
      <c r="B93" s="174">
        <v>33789</v>
      </c>
      <c r="C93" s="175">
        <v>29135</v>
      </c>
      <c r="D93" s="152">
        <f t="shared" si="14"/>
        <v>86.226286661339486</v>
      </c>
      <c r="E93" s="174">
        <v>0</v>
      </c>
      <c r="F93" s="176">
        <v>0</v>
      </c>
      <c r="G93" s="152" t="str">
        <f t="shared" si="15"/>
        <v xml:space="preserve">0 </v>
      </c>
      <c r="H93" s="174">
        <v>33789</v>
      </c>
      <c r="I93" s="172"/>
      <c r="J93" s="173">
        <f t="shared" si="17"/>
        <v>29135</v>
      </c>
      <c r="K93" s="152">
        <f t="shared" si="16"/>
        <v>86.226286661339486</v>
      </c>
      <c r="L93" s="104"/>
    </row>
    <row r="94" spans="1:12" s="10" customFormat="1" ht="60.75" customHeight="1">
      <c r="A94" s="169" t="s">
        <v>96</v>
      </c>
      <c r="B94" s="174">
        <v>626</v>
      </c>
      <c r="C94" s="175">
        <v>395</v>
      </c>
      <c r="D94" s="152">
        <f t="shared" si="14"/>
        <v>63.099041533546327</v>
      </c>
      <c r="E94" s="174">
        <v>121</v>
      </c>
      <c r="F94" s="176">
        <v>8</v>
      </c>
      <c r="G94" s="152">
        <f t="shared" si="15"/>
        <v>6.6115702479338845</v>
      </c>
      <c r="H94" s="174">
        <v>748</v>
      </c>
      <c r="I94" s="172"/>
      <c r="J94" s="173">
        <f t="shared" si="17"/>
        <v>403</v>
      </c>
      <c r="K94" s="152">
        <f t="shared" si="16"/>
        <v>53.877005347593588</v>
      </c>
      <c r="L94" s="104"/>
    </row>
    <row r="95" spans="1:12" s="10" customFormat="1" ht="6" hidden="1" customHeight="1">
      <c r="A95" s="169" t="s">
        <v>39</v>
      </c>
      <c r="B95" s="174">
        <v>0</v>
      </c>
      <c r="C95" s="175"/>
      <c r="D95" s="152" t="str">
        <f t="shared" si="14"/>
        <v xml:space="preserve">0 </v>
      </c>
      <c r="E95" s="174"/>
      <c r="F95" s="176"/>
      <c r="G95" s="152" t="str">
        <f t="shared" si="15"/>
        <v xml:space="preserve">0 </v>
      </c>
      <c r="H95" s="174">
        <f>B95+E95</f>
        <v>0</v>
      </c>
      <c r="I95" s="172"/>
      <c r="J95" s="173">
        <f t="shared" si="17"/>
        <v>0</v>
      </c>
      <c r="K95" s="152" t="str">
        <f t="shared" si="16"/>
        <v xml:space="preserve">0 </v>
      </c>
      <c r="L95" s="104"/>
    </row>
    <row r="96" spans="1:12" s="10" customFormat="1" ht="45" customHeight="1">
      <c r="A96" s="169" t="s">
        <v>20</v>
      </c>
      <c r="B96" s="174">
        <v>936</v>
      </c>
      <c r="C96" s="175">
        <v>523</v>
      </c>
      <c r="D96" s="152">
        <f t="shared" si="14"/>
        <v>55.876068376068375</v>
      </c>
      <c r="E96" s="174">
        <v>141</v>
      </c>
      <c r="F96" s="176">
        <v>43</v>
      </c>
      <c r="G96" s="152">
        <f t="shared" si="15"/>
        <v>30.49645390070922</v>
      </c>
      <c r="H96" s="174">
        <v>1077</v>
      </c>
      <c r="I96" s="172"/>
      <c r="J96" s="173">
        <f t="shared" si="17"/>
        <v>566</v>
      </c>
      <c r="K96" s="152">
        <f t="shared" si="16"/>
        <v>52.55338904363974</v>
      </c>
      <c r="L96" s="104"/>
    </row>
    <row r="97" spans="1:12" s="10" customFormat="1" ht="42" customHeight="1">
      <c r="A97" s="169" t="s">
        <v>29</v>
      </c>
      <c r="B97" s="174">
        <v>31007</v>
      </c>
      <c r="C97" s="175">
        <v>25330</v>
      </c>
      <c r="D97" s="152">
        <f t="shared" si="14"/>
        <v>81.691231012352048</v>
      </c>
      <c r="E97" s="174">
        <v>0</v>
      </c>
      <c r="F97" s="176">
        <v>0</v>
      </c>
      <c r="G97" s="152" t="str">
        <f t="shared" si="15"/>
        <v xml:space="preserve">0 </v>
      </c>
      <c r="H97" s="174">
        <v>31007</v>
      </c>
      <c r="I97" s="172"/>
      <c r="J97" s="173">
        <f t="shared" si="17"/>
        <v>25330</v>
      </c>
      <c r="K97" s="152">
        <f t="shared" si="16"/>
        <v>81.691231012352048</v>
      </c>
      <c r="L97" s="104"/>
    </row>
    <row r="98" spans="1:12" s="10" customFormat="1" ht="42" customHeight="1">
      <c r="A98" s="167" t="s">
        <v>97</v>
      </c>
      <c r="B98" s="168">
        <f>B99+B100+B101</f>
        <v>120896</v>
      </c>
      <c r="C98" s="168">
        <f>C99+C100+C101</f>
        <v>99940</v>
      </c>
      <c r="D98" s="152">
        <f t="shared" si="14"/>
        <v>82.666093170989939</v>
      </c>
      <c r="E98" s="168">
        <f>E99+E100+E101</f>
        <v>0</v>
      </c>
      <c r="F98" s="168">
        <f>F99+F100+F101</f>
        <v>0</v>
      </c>
      <c r="G98" s="152" t="str">
        <f t="shared" si="15"/>
        <v xml:space="preserve">0 </v>
      </c>
      <c r="H98" s="168">
        <f>H99+H100+H101</f>
        <v>120896</v>
      </c>
      <c r="I98" s="168">
        <f>I99+I100+I101</f>
        <v>0</v>
      </c>
      <c r="J98" s="168">
        <f>J99+J100+J101</f>
        <v>99940</v>
      </c>
      <c r="K98" s="152">
        <f t="shared" si="16"/>
        <v>82.666093170989939</v>
      </c>
      <c r="L98" s="104"/>
    </row>
    <row r="99" spans="1:12" s="10" customFormat="1" ht="24.75" customHeight="1">
      <c r="A99" s="169" t="s">
        <v>11</v>
      </c>
      <c r="B99" s="174">
        <v>90735</v>
      </c>
      <c r="C99" s="175">
        <v>75521</v>
      </c>
      <c r="D99" s="152">
        <f t="shared" si="14"/>
        <v>83.232490218768945</v>
      </c>
      <c r="E99" s="174">
        <v>0</v>
      </c>
      <c r="F99" s="176">
        <v>0</v>
      </c>
      <c r="G99" s="152" t="str">
        <f t="shared" si="15"/>
        <v xml:space="preserve">0 </v>
      </c>
      <c r="H99" s="172">
        <v>90735</v>
      </c>
      <c r="I99" s="172"/>
      <c r="J99" s="173">
        <f>C99+F99</f>
        <v>75521</v>
      </c>
      <c r="K99" s="152">
        <f t="shared" si="16"/>
        <v>83.232490218768945</v>
      </c>
      <c r="L99" s="104"/>
    </row>
    <row r="100" spans="1:12" s="10" customFormat="1" ht="39" hidden="1" customHeight="1">
      <c r="A100" s="169" t="s">
        <v>12</v>
      </c>
      <c r="B100" s="174"/>
      <c r="C100" s="175">
        <v>0</v>
      </c>
      <c r="D100" s="152" t="str">
        <f t="shared" si="14"/>
        <v xml:space="preserve">0 </v>
      </c>
      <c r="E100" s="174">
        <v>0</v>
      </c>
      <c r="F100" s="176">
        <v>0</v>
      </c>
      <c r="G100" s="152" t="str">
        <f t="shared" si="15"/>
        <v xml:space="preserve">0 </v>
      </c>
      <c r="H100" s="172">
        <f>B100+E100</f>
        <v>0</v>
      </c>
      <c r="I100" s="172"/>
      <c r="J100" s="173">
        <f>C100+F100</f>
        <v>0</v>
      </c>
      <c r="K100" s="152" t="str">
        <f t="shared" si="16"/>
        <v xml:space="preserve">0 </v>
      </c>
      <c r="L100" s="104"/>
    </row>
    <row r="101" spans="1:12" s="10" customFormat="1" ht="52.5" customHeight="1">
      <c r="A101" s="169" t="s">
        <v>73</v>
      </c>
      <c r="B101" s="174">
        <v>30161</v>
      </c>
      <c r="C101" s="175">
        <v>24419</v>
      </c>
      <c r="D101" s="152">
        <f t="shared" si="14"/>
        <v>80.962169689333905</v>
      </c>
      <c r="E101" s="174">
        <v>0</v>
      </c>
      <c r="F101" s="176">
        <v>0</v>
      </c>
      <c r="G101" s="152" t="str">
        <f t="shared" si="15"/>
        <v xml:space="preserve">0 </v>
      </c>
      <c r="H101" s="172">
        <v>30161</v>
      </c>
      <c r="I101" s="172"/>
      <c r="J101" s="173">
        <f>C101+F101</f>
        <v>24419</v>
      </c>
      <c r="K101" s="152">
        <f t="shared" si="16"/>
        <v>80.962169689333905</v>
      </c>
      <c r="L101" s="104"/>
    </row>
    <row r="102" spans="1:12" s="10" customFormat="1" ht="25.5" hidden="1" customHeight="1">
      <c r="A102" s="167" t="s">
        <v>84</v>
      </c>
      <c r="B102" s="168">
        <f>B103+B104+B105+B106</f>
        <v>0</v>
      </c>
      <c r="C102" s="178">
        <f>C103+C104+C105+C106</f>
        <v>0</v>
      </c>
      <c r="D102" s="152" t="str">
        <f t="shared" si="14"/>
        <v xml:space="preserve">0 </v>
      </c>
      <c r="E102" s="168">
        <f>E103+E104+E105+E106</f>
        <v>0</v>
      </c>
      <c r="F102" s="168">
        <f>F103+F104+F105+F106</f>
        <v>0</v>
      </c>
      <c r="G102" s="152" t="str">
        <f t="shared" si="15"/>
        <v xml:space="preserve">0 </v>
      </c>
      <c r="H102" s="168">
        <f>H103+H104+H105+H106</f>
        <v>0</v>
      </c>
      <c r="I102" s="168"/>
      <c r="J102" s="168">
        <f>J103+J104+J105+J106</f>
        <v>0</v>
      </c>
      <c r="K102" s="152" t="str">
        <f t="shared" si="16"/>
        <v xml:space="preserve">0 </v>
      </c>
      <c r="L102" s="104"/>
    </row>
    <row r="103" spans="1:12" s="10" customFormat="1" ht="28.5" hidden="1" customHeight="1">
      <c r="A103" s="169" t="s">
        <v>7</v>
      </c>
      <c r="B103" s="174"/>
      <c r="C103" s="175">
        <v>0</v>
      </c>
      <c r="D103" s="152" t="str">
        <f t="shared" si="14"/>
        <v xml:space="preserve">0 </v>
      </c>
      <c r="E103" s="174">
        <v>0</v>
      </c>
      <c r="F103" s="172">
        <v>0</v>
      </c>
      <c r="G103" s="152" t="str">
        <f t="shared" si="15"/>
        <v xml:space="preserve">0 </v>
      </c>
      <c r="H103" s="172">
        <f>B103+E103</f>
        <v>0</v>
      </c>
      <c r="I103" s="172"/>
      <c r="J103" s="172">
        <f>C103+F103</f>
        <v>0</v>
      </c>
      <c r="K103" s="152" t="str">
        <f t="shared" si="16"/>
        <v xml:space="preserve">0 </v>
      </c>
      <c r="L103" s="104"/>
    </row>
    <row r="104" spans="1:12" s="10" customFormat="1" ht="36" hidden="1" customHeight="1">
      <c r="A104" s="169" t="s">
        <v>25</v>
      </c>
      <c r="B104" s="174">
        <v>0</v>
      </c>
      <c r="C104" s="175">
        <v>0</v>
      </c>
      <c r="D104" s="152" t="str">
        <f t="shared" si="14"/>
        <v xml:space="preserve">0 </v>
      </c>
      <c r="E104" s="174">
        <v>0</v>
      </c>
      <c r="F104" s="172">
        <v>0</v>
      </c>
      <c r="G104" s="152" t="str">
        <f t="shared" si="15"/>
        <v xml:space="preserve">0 </v>
      </c>
      <c r="H104" s="172">
        <f>B104+E104</f>
        <v>0</v>
      </c>
      <c r="I104" s="172"/>
      <c r="J104" s="172">
        <f>C104+F104</f>
        <v>0</v>
      </c>
      <c r="K104" s="152" t="str">
        <f t="shared" si="16"/>
        <v xml:space="preserve">0 </v>
      </c>
      <c r="L104" s="104"/>
    </row>
    <row r="105" spans="1:12" s="10" customFormat="1" ht="44.25" hidden="1" customHeight="1">
      <c r="A105" s="169" t="s">
        <v>44</v>
      </c>
      <c r="B105" s="174"/>
      <c r="C105" s="175">
        <v>0</v>
      </c>
      <c r="D105" s="152" t="str">
        <f t="shared" si="14"/>
        <v xml:space="preserve">0 </v>
      </c>
      <c r="E105" s="174">
        <v>0</v>
      </c>
      <c r="F105" s="172">
        <v>0</v>
      </c>
      <c r="G105" s="152" t="str">
        <f t="shared" si="15"/>
        <v xml:space="preserve">0 </v>
      </c>
      <c r="H105" s="172">
        <f>B105+E105</f>
        <v>0</v>
      </c>
      <c r="I105" s="172"/>
      <c r="J105" s="172">
        <f>C105+F105</f>
        <v>0</v>
      </c>
      <c r="K105" s="152" t="str">
        <f t="shared" si="16"/>
        <v xml:space="preserve">0 </v>
      </c>
      <c r="L105" s="104"/>
    </row>
    <row r="106" spans="1:12" s="10" customFormat="1" ht="43.5" hidden="1" customHeight="1">
      <c r="A106" s="169" t="s">
        <v>81</v>
      </c>
      <c r="B106" s="174">
        <v>0</v>
      </c>
      <c r="C106" s="175">
        <v>0</v>
      </c>
      <c r="D106" s="152" t="str">
        <f t="shared" si="14"/>
        <v xml:space="preserve">0 </v>
      </c>
      <c r="E106" s="174">
        <v>0</v>
      </c>
      <c r="F106" s="176">
        <v>0</v>
      </c>
      <c r="G106" s="152" t="str">
        <f t="shared" si="15"/>
        <v xml:space="preserve">0 </v>
      </c>
      <c r="H106" s="172">
        <f>B106+E106</f>
        <v>0</v>
      </c>
      <c r="I106" s="172"/>
      <c r="J106" s="172">
        <f>C106+F106</f>
        <v>0</v>
      </c>
      <c r="K106" s="152" t="str">
        <f t="shared" si="16"/>
        <v xml:space="preserve">0 </v>
      </c>
      <c r="L106" s="104"/>
    </row>
    <row r="107" spans="1:12" s="10" customFormat="1" ht="24.75" customHeight="1">
      <c r="A107" s="167" t="s">
        <v>50</v>
      </c>
      <c r="B107" s="168">
        <f>B108+B109+B110+B111+B112</f>
        <v>245115</v>
      </c>
      <c r="C107" s="168">
        <f>C108+C109+C110+C111+C112</f>
        <v>203979</v>
      </c>
      <c r="D107" s="152">
        <f t="shared" si="14"/>
        <v>83.217673337005081</v>
      </c>
      <c r="E107" s="168">
        <f>E108+E109+E110+E111+E112</f>
        <v>0</v>
      </c>
      <c r="F107" s="168">
        <f>F108+F109+F110+F111+F112</f>
        <v>0</v>
      </c>
      <c r="G107" s="152" t="str">
        <f t="shared" si="15"/>
        <v xml:space="preserve">0 </v>
      </c>
      <c r="H107" s="168">
        <f>H108+H109+H110+H111+H112</f>
        <v>245115</v>
      </c>
      <c r="I107" s="168">
        <f>I108+I109+I110+I111+I112</f>
        <v>0</v>
      </c>
      <c r="J107" s="168">
        <f>J108+J109+J110+J111+J112</f>
        <v>203979</v>
      </c>
      <c r="K107" s="152">
        <f t="shared" si="16"/>
        <v>83.217673337005081</v>
      </c>
      <c r="L107" s="104"/>
    </row>
    <row r="108" spans="1:12" s="10" customFormat="1" ht="25.5" customHeight="1">
      <c r="A108" s="169" t="s">
        <v>13</v>
      </c>
      <c r="B108" s="174">
        <v>12096</v>
      </c>
      <c r="C108" s="175">
        <v>11321</v>
      </c>
      <c r="D108" s="152">
        <f t="shared" si="14"/>
        <v>93.592923280423278</v>
      </c>
      <c r="E108" s="174">
        <v>0</v>
      </c>
      <c r="F108" s="176">
        <v>0</v>
      </c>
      <c r="G108" s="152" t="str">
        <f t="shared" si="15"/>
        <v xml:space="preserve">0 </v>
      </c>
      <c r="H108" s="172">
        <f>B108</f>
        <v>12096</v>
      </c>
      <c r="I108" s="172"/>
      <c r="J108" s="173">
        <f>C108+F108</f>
        <v>11321</v>
      </c>
      <c r="K108" s="152">
        <f t="shared" si="16"/>
        <v>93.592923280423278</v>
      </c>
      <c r="L108" s="104"/>
    </row>
    <row r="109" spans="1:12" s="10" customFormat="1" ht="45" customHeight="1">
      <c r="A109" s="169" t="s">
        <v>33</v>
      </c>
      <c r="B109" s="174">
        <v>62693</v>
      </c>
      <c r="C109" s="175">
        <v>57280</v>
      </c>
      <c r="D109" s="152">
        <f t="shared" si="14"/>
        <v>91.365862217472454</v>
      </c>
      <c r="E109" s="174">
        <v>0</v>
      </c>
      <c r="F109" s="176">
        <v>0</v>
      </c>
      <c r="G109" s="152" t="str">
        <f t="shared" si="15"/>
        <v xml:space="preserve">0 </v>
      </c>
      <c r="H109" s="172">
        <f>B109</f>
        <v>62693</v>
      </c>
      <c r="I109" s="172"/>
      <c r="J109" s="173">
        <f>C109+F109</f>
        <v>57280</v>
      </c>
      <c r="K109" s="152">
        <f t="shared" si="16"/>
        <v>91.365862217472454</v>
      </c>
      <c r="L109" s="104"/>
    </row>
    <row r="110" spans="1:12" s="10" customFormat="1" ht="42.75" customHeight="1">
      <c r="A110" s="169" t="s">
        <v>31</v>
      </c>
      <c r="B110" s="174">
        <v>114225</v>
      </c>
      <c r="C110" s="175">
        <v>87750</v>
      </c>
      <c r="D110" s="152">
        <f t="shared" si="14"/>
        <v>76.8220617202889</v>
      </c>
      <c r="E110" s="174">
        <v>0</v>
      </c>
      <c r="F110" s="176">
        <v>0</v>
      </c>
      <c r="G110" s="152" t="str">
        <f t="shared" si="15"/>
        <v xml:space="preserve">0 </v>
      </c>
      <c r="H110" s="172">
        <f>B110+E110</f>
        <v>114225</v>
      </c>
      <c r="I110" s="172"/>
      <c r="J110" s="173">
        <f>C110+F110</f>
        <v>87750</v>
      </c>
      <c r="K110" s="152">
        <f t="shared" si="16"/>
        <v>76.8220617202889</v>
      </c>
      <c r="L110" s="104"/>
    </row>
    <row r="111" spans="1:12" s="10" customFormat="1" ht="21" customHeight="1">
      <c r="A111" s="169" t="s">
        <v>58</v>
      </c>
      <c r="B111" s="174">
        <v>42363</v>
      </c>
      <c r="C111" s="175">
        <v>36272</v>
      </c>
      <c r="D111" s="152">
        <f t="shared" si="14"/>
        <v>85.621887024054004</v>
      </c>
      <c r="E111" s="174">
        <v>0</v>
      </c>
      <c r="F111" s="176">
        <v>0</v>
      </c>
      <c r="G111" s="152" t="str">
        <f t="shared" si="15"/>
        <v xml:space="preserve">0 </v>
      </c>
      <c r="H111" s="172">
        <f>B111+E111</f>
        <v>42363</v>
      </c>
      <c r="I111" s="172"/>
      <c r="J111" s="173">
        <f>C111+F111</f>
        <v>36272</v>
      </c>
      <c r="K111" s="152">
        <f t="shared" si="16"/>
        <v>85.621887024054004</v>
      </c>
      <c r="L111" s="104"/>
    </row>
    <row r="112" spans="1:12" s="10" customFormat="1" ht="44.25" customHeight="1">
      <c r="A112" s="169" t="s">
        <v>32</v>
      </c>
      <c r="B112" s="174">
        <v>13738</v>
      </c>
      <c r="C112" s="179">
        <v>11356</v>
      </c>
      <c r="D112" s="152">
        <f t="shared" si="14"/>
        <v>82.661231620323193</v>
      </c>
      <c r="E112" s="174">
        <v>0</v>
      </c>
      <c r="F112" s="176">
        <v>0</v>
      </c>
      <c r="G112" s="152" t="str">
        <f t="shared" si="15"/>
        <v xml:space="preserve">0 </v>
      </c>
      <c r="H112" s="172">
        <f>B112+E112</f>
        <v>13738</v>
      </c>
      <c r="I112" s="172"/>
      <c r="J112" s="173">
        <f>C112+F112</f>
        <v>11356</v>
      </c>
      <c r="K112" s="152">
        <f t="shared" si="16"/>
        <v>82.661231620323193</v>
      </c>
      <c r="L112" s="104"/>
    </row>
    <row r="113" spans="1:14" s="10" customFormat="1" ht="44.25" customHeight="1">
      <c r="A113" s="180" t="s">
        <v>59</v>
      </c>
      <c r="B113" s="177">
        <f>B114+B115+B116</f>
        <v>38633</v>
      </c>
      <c r="C113" s="177">
        <f>C114+C115+C116</f>
        <v>32764</v>
      </c>
      <c r="D113" s="152">
        <f t="shared" si="14"/>
        <v>84.808324489426141</v>
      </c>
      <c r="E113" s="177">
        <f>E114+E115+E116</f>
        <v>0</v>
      </c>
      <c r="F113" s="177">
        <f>F114+F115+F116</f>
        <v>0</v>
      </c>
      <c r="G113" s="152" t="str">
        <f t="shared" si="15"/>
        <v xml:space="preserve">0 </v>
      </c>
      <c r="H113" s="177">
        <f>H114+H115+H116</f>
        <v>38633</v>
      </c>
      <c r="I113" s="177">
        <f>I114+I115+I116</f>
        <v>0</v>
      </c>
      <c r="J113" s="177">
        <f>J114+J115+J116</f>
        <v>32764</v>
      </c>
      <c r="K113" s="152">
        <f t="shared" si="16"/>
        <v>84.808324489426141</v>
      </c>
      <c r="L113" s="104"/>
      <c r="N113" s="89"/>
    </row>
    <row r="114" spans="1:14" s="10" customFormat="1" ht="22.5" customHeight="1">
      <c r="A114" s="169" t="s">
        <v>60</v>
      </c>
      <c r="B114" s="174">
        <v>23770</v>
      </c>
      <c r="C114" s="179">
        <v>20142</v>
      </c>
      <c r="D114" s="152">
        <f t="shared" si="14"/>
        <v>84.737063525452243</v>
      </c>
      <c r="E114" s="174">
        <v>0</v>
      </c>
      <c r="F114" s="172">
        <v>0</v>
      </c>
      <c r="G114" s="152" t="str">
        <f t="shared" si="15"/>
        <v xml:space="preserve">0 </v>
      </c>
      <c r="H114" s="172">
        <f>B114+E114</f>
        <v>23770</v>
      </c>
      <c r="I114" s="172"/>
      <c r="J114" s="173">
        <f>C114+F114</f>
        <v>20142</v>
      </c>
      <c r="K114" s="152">
        <f t="shared" si="16"/>
        <v>84.737063525452243</v>
      </c>
      <c r="L114" s="104"/>
    </row>
    <row r="115" spans="1:14" s="10" customFormat="1" ht="22.5" customHeight="1">
      <c r="A115" s="169" t="s">
        <v>61</v>
      </c>
      <c r="B115" s="174">
        <v>14494</v>
      </c>
      <c r="C115" s="179">
        <v>12281</v>
      </c>
      <c r="D115" s="152">
        <f t="shared" si="14"/>
        <v>84.731613081275015</v>
      </c>
      <c r="E115" s="174">
        <v>0</v>
      </c>
      <c r="F115" s="172">
        <v>0</v>
      </c>
      <c r="G115" s="152" t="str">
        <f t="shared" si="15"/>
        <v xml:space="preserve">0 </v>
      </c>
      <c r="H115" s="172">
        <f>B115+E115</f>
        <v>14494</v>
      </c>
      <c r="I115" s="172"/>
      <c r="J115" s="173">
        <f>C115+F115</f>
        <v>12281</v>
      </c>
      <c r="K115" s="152">
        <f t="shared" si="16"/>
        <v>84.731613081275015</v>
      </c>
      <c r="L115" s="104"/>
    </row>
    <row r="116" spans="1:14" s="10" customFormat="1" ht="45.75" customHeight="1">
      <c r="A116" s="169" t="s">
        <v>77</v>
      </c>
      <c r="B116" s="174">
        <v>369</v>
      </c>
      <c r="C116" s="179">
        <v>341</v>
      </c>
      <c r="D116" s="152">
        <f t="shared" si="14"/>
        <v>92.411924119241192</v>
      </c>
      <c r="E116" s="174">
        <v>0</v>
      </c>
      <c r="F116" s="172">
        <v>0</v>
      </c>
      <c r="G116" s="152" t="str">
        <f t="shared" si="15"/>
        <v xml:space="preserve">0 </v>
      </c>
      <c r="H116" s="172">
        <v>369</v>
      </c>
      <c r="I116" s="172"/>
      <c r="J116" s="173">
        <f>C116+F116</f>
        <v>341</v>
      </c>
      <c r="K116" s="152">
        <f t="shared" si="16"/>
        <v>92.411924119241192</v>
      </c>
      <c r="L116" s="104"/>
    </row>
    <row r="117" spans="1:14" s="10" customFormat="1" ht="39" hidden="1" customHeight="1">
      <c r="A117" s="180" t="s">
        <v>65</v>
      </c>
      <c r="B117" s="177">
        <f>B118+B119</f>
        <v>0</v>
      </c>
      <c r="C117" s="181"/>
      <c r="D117" s="152" t="str">
        <f t="shared" si="14"/>
        <v xml:space="preserve">0 </v>
      </c>
      <c r="E117" s="177">
        <f>E118+E119</f>
        <v>0</v>
      </c>
      <c r="F117" s="182">
        <f>F118+F119</f>
        <v>0</v>
      </c>
      <c r="G117" s="152" t="str">
        <f t="shared" si="15"/>
        <v xml:space="preserve">0 </v>
      </c>
      <c r="H117" s="172">
        <f t="shared" ref="H117:H122" si="18">B117+E117</f>
        <v>0</v>
      </c>
      <c r="I117" s="182"/>
      <c r="J117" s="173">
        <f t="shared" ref="J117:J122" si="19">C117+F117</f>
        <v>0</v>
      </c>
      <c r="K117" s="152" t="str">
        <f t="shared" si="16"/>
        <v xml:space="preserve">0 </v>
      </c>
      <c r="L117" s="104"/>
    </row>
    <row r="118" spans="1:14" s="10" customFormat="1" ht="39" hidden="1" customHeight="1">
      <c r="A118" s="169" t="s">
        <v>66</v>
      </c>
      <c r="B118" s="174"/>
      <c r="C118" s="179"/>
      <c r="D118" s="152" t="str">
        <f t="shared" si="14"/>
        <v xml:space="preserve">0 </v>
      </c>
      <c r="E118" s="174">
        <v>0</v>
      </c>
      <c r="F118" s="172">
        <v>0</v>
      </c>
      <c r="G118" s="152" t="str">
        <f t="shared" si="15"/>
        <v xml:space="preserve">0 </v>
      </c>
      <c r="H118" s="172">
        <f t="shared" si="18"/>
        <v>0</v>
      </c>
      <c r="I118" s="172"/>
      <c r="J118" s="173">
        <f t="shared" si="19"/>
        <v>0</v>
      </c>
      <c r="K118" s="152" t="str">
        <f t="shared" si="16"/>
        <v xml:space="preserve">0 </v>
      </c>
      <c r="L118" s="104"/>
    </row>
    <row r="119" spans="1:14" s="10" customFormat="1" ht="39" hidden="1" customHeight="1">
      <c r="A119" s="169" t="s">
        <v>67</v>
      </c>
      <c r="B119" s="174">
        <v>0</v>
      </c>
      <c r="C119" s="179"/>
      <c r="D119" s="152" t="str">
        <f t="shared" si="14"/>
        <v xml:space="preserve">0 </v>
      </c>
      <c r="E119" s="174">
        <v>0</v>
      </c>
      <c r="F119" s="172">
        <v>0</v>
      </c>
      <c r="G119" s="152" t="str">
        <f t="shared" si="15"/>
        <v xml:space="preserve">0 </v>
      </c>
      <c r="H119" s="172">
        <f t="shared" si="18"/>
        <v>0</v>
      </c>
      <c r="I119" s="172"/>
      <c r="J119" s="173">
        <f t="shared" si="19"/>
        <v>0</v>
      </c>
      <c r="K119" s="152" t="str">
        <f t="shared" si="16"/>
        <v xml:space="preserve">0 </v>
      </c>
      <c r="L119" s="104"/>
    </row>
    <row r="120" spans="1:14" s="10" customFormat="1" ht="39" hidden="1" customHeight="1">
      <c r="A120" s="169" t="s">
        <v>68</v>
      </c>
      <c r="B120" s="174">
        <v>0</v>
      </c>
      <c r="C120" s="179"/>
      <c r="D120" s="152" t="str">
        <f t="shared" si="14"/>
        <v xml:space="preserve">0 </v>
      </c>
      <c r="E120" s="174">
        <v>0</v>
      </c>
      <c r="F120" s="172">
        <v>0</v>
      </c>
      <c r="G120" s="152" t="str">
        <f t="shared" si="15"/>
        <v xml:space="preserve">0 </v>
      </c>
      <c r="H120" s="172">
        <f t="shared" si="18"/>
        <v>0</v>
      </c>
      <c r="I120" s="172"/>
      <c r="J120" s="173">
        <f t="shared" si="19"/>
        <v>0</v>
      </c>
      <c r="K120" s="152" t="str">
        <f t="shared" si="16"/>
        <v xml:space="preserve">0 </v>
      </c>
      <c r="L120" s="104"/>
    </row>
    <row r="121" spans="1:14" s="10" customFormat="1" ht="39" hidden="1" customHeight="1">
      <c r="A121" s="169" t="s">
        <v>77</v>
      </c>
      <c r="B121" s="174"/>
      <c r="C121" s="179">
        <v>0</v>
      </c>
      <c r="D121" s="152" t="str">
        <f t="shared" si="14"/>
        <v xml:space="preserve">0 </v>
      </c>
      <c r="E121" s="174">
        <v>0</v>
      </c>
      <c r="F121" s="172">
        <v>0</v>
      </c>
      <c r="G121" s="152" t="str">
        <f t="shared" si="15"/>
        <v xml:space="preserve">0 </v>
      </c>
      <c r="H121" s="172">
        <f t="shared" si="18"/>
        <v>0</v>
      </c>
      <c r="I121" s="172"/>
      <c r="J121" s="173">
        <f t="shared" si="19"/>
        <v>0</v>
      </c>
      <c r="K121" s="152" t="str">
        <f t="shared" si="16"/>
        <v xml:space="preserve">0 </v>
      </c>
      <c r="L121" s="104"/>
    </row>
    <row r="122" spans="1:14" s="10" customFormat="1" ht="30.75" hidden="1" customHeight="1">
      <c r="A122" s="169" t="s">
        <v>119</v>
      </c>
      <c r="B122" s="174"/>
      <c r="C122" s="179"/>
      <c r="D122" s="152" t="str">
        <f t="shared" si="14"/>
        <v xml:space="preserve">0 </v>
      </c>
      <c r="E122" s="174">
        <v>0</v>
      </c>
      <c r="F122" s="172">
        <v>0</v>
      </c>
      <c r="G122" s="152" t="str">
        <f t="shared" si="15"/>
        <v xml:space="preserve">0 </v>
      </c>
      <c r="H122" s="172">
        <f t="shared" si="18"/>
        <v>0</v>
      </c>
      <c r="I122" s="172"/>
      <c r="J122" s="173">
        <f t="shared" si="19"/>
        <v>0</v>
      </c>
      <c r="K122" s="152"/>
      <c r="L122" s="104"/>
    </row>
    <row r="123" spans="1:14" s="10" customFormat="1" ht="42" customHeight="1">
      <c r="A123" s="180" t="s">
        <v>65</v>
      </c>
      <c r="B123" s="168">
        <f>B124+B126</f>
        <v>1463</v>
      </c>
      <c r="C123" s="168">
        <f>C124+C126</f>
        <v>1459</v>
      </c>
      <c r="D123" s="152">
        <f t="shared" si="14"/>
        <v>99.726589200273409</v>
      </c>
      <c r="E123" s="168">
        <f>E125+E124</f>
        <v>0</v>
      </c>
      <c r="F123" s="168">
        <f>F125+F124+F126</f>
        <v>0</v>
      </c>
      <c r="G123" s="152" t="str">
        <f t="shared" si="15"/>
        <v xml:space="preserve">0 </v>
      </c>
      <c r="H123" s="168">
        <f>H124+H126</f>
        <v>1463</v>
      </c>
      <c r="I123" s="168">
        <f>I125+I124+I126</f>
        <v>0</v>
      </c>
      <c r="J123" s="168">
        <f>J125+J124+J126</f>
        <v>1459</v>
      </c>
      <c r="K123" s="152">
        <f t="shared" si="16"/>
        <v>99.726589200273409</v>
      </c>
      <c r="L123" s="104"/>
    </row>
    <row r="124" spans="1:14" s="10" customFormat="1" ht="24.75" customHeight="1">
      <c r="A124" s="169" t="s">
        <v>66</v>
      </c>
      <c r="B124" s="170">
        <v>354</v>
      </c>
      <c r="C124" s="171">
        <v>350</v>
      </c>
      <c r="D124" s="152">
        <f t="shared" si="14"/>
        <v>98.870056497175142</v>
      </c>
      <c r="E124" s="170">
        <v>0</v>
      </c>
      <c r="F124" s="170">
        <v>0</v>
      </c>
      <c r="G124" s="152" t="str">
        <f t="shared" si="15"/>
        <v xml:space="preserve">0 </v>
      </c>
      <c r="H124" s="172">
        <f>B124+E124</f>
        <v>354</v>
      </c>
      <c r="I124" s="172"/>
      <c r="J124" s="173">
        <f>C124+F124</f>
        <v>350</v>
      </c>
      <c r="K124" s="152">
        <f t="shared" si="16"/>
        <v>98.870056497175142</v>
      </c>
      <c r="L124" s="104"/>
    </row>
    <row r="125" spans="1:14" s="10" customFormat="1" ht="39" hidden="1" customHeight="1">
      <c r="A125" s="169" t="s">
        <v>67</v>
      </c>
      <c r="B125" s="174"/>
      <c r="C125" s="179">
        <v>0</v>
      </c>
      <c r="D125" s="152" t="str">
        <f t="shared" si="14"/>
        <v xml:space="preserve">0 </v>
      </c>
      <c r="E125" s="174">
        <v>0</v>
      </c>
      <c r="F125" s="172">
        <v>0</v>
      </c>
      <c r="G125" s="152" t="str">
        <f t="shared" si="15"/>
        <v xml:space="preserve">0 </v>
      </c>
      <c r="H125" s="172">
        <f>B125+E125</f>
        <v>0</v>
      </c>
      <c r="I125" s="172"/>
      <c r="J125" s="173">
        <f>C125+F125</f>
        <v>0</v>
      </c>
      <c r="K125" s="152" t="str">
        <f t="shared" si="16"/>
        <v xml:space="preserve">0 </v>
      </c>
      <c r="L125" s="104"/>
    </row>
    <row r="126" spans="1:14" s="10" customFormat="1" ht="48.75" customHeight="1">
      <c r="A126" s="169" t="s">
        <v>67</v>
      </c>
      <c r="B126" s="174">
        <v>1109</v>
      </c>
      <c r="C126" s="179">
        <v>1109</v>
      </c>
      <c r="D126" s="152">
        <f t="shared" si="14"/>
        <v>100</v>
      </c>
      <c r="E126" s="174">
        <v>0</v>
      </c>
      <c r="F126" s="172">
        <v>0</v>
      </c>
      <c r="G126" s="152" t="str">
        <f t="shared" si="15"/>
        <v xml:space="preserve">0 </v>
      </c>
      <c r="H126" s="172">
        <f>B126+E126</f>
        <v>1109</v>
      </c>
      <c r="I126" s="172"/>
      <c r="J126" s="173">
        <f>C126+F126</f>
        <v>1109</v>
      </c>
      <c r="K126" s="152">
        <f t="shared" si="16"/>
        <v>100</v>
      </c>
      <c r="L126" s="104"/>
    </row>
    <row r="127" spans="1:14" s="87" customFormat="1" ht="39" hidden="1" customHeight="1">
      <c r="A127" s="180" t="s">
        <v>98</v>
      </c>
      <c r="B127" s="177">
        <f>B128</f>
        <v>0</v>
      </c>
      <c r="C127" s="177">
        <f>C128</f>
        <v>0</v>
      </c>
      <c r="D127" s="152" t="str">
        <f t="shared" si="14"/>
        <v xml:space="preserve">0 </v>
      </c>
      <c r="E127" s="177">
        <f t="shared" ref="E127:J127" si="20">E128</f>
        <v>0</v>
      </c>
      <c r="F127" s="177">
        <f t="shared" si="20"/>
        <v>0</v>
      </c>
      <c r="G127" s="177" t="str">
        <f t="shared" si="20"/>
        <v xml:space="preserve">0 </v>
      </c>
      <c r="H127" s="177">
        <f t="shared" si="20"/>
        <v>0</v>
      </c>
      <c r="I127" s="177">
        <f t="shared" si="20"/>
        <v>0</v>
      </c>
      <c r="J127" s="183">
        <f t="shared" si="20"/>
        <v>0</v>
      </c>
      <c r="K127" s="152" t="str">
        <f t="shared" si="16"/>
        <v xml:space="preserve">0 </v>
      </c>
      <c r="L127" s="104"/>
    </row>
    <row r="128" spans="1:14" s="10" customFormat="1" ht="39" hidden="1" customHeight="1">
      <c r="A128" s="169" t="s">
        <v>98</v>
      </c>
      <c r="B128" s="174">
        <v>0</v>
      </c>
      <c r="C128" s="184">
        <v>0</v>
      </c>
      <c r="D128" s="152" t="str">
        <f t="shared" si="14"/>
        <v xml:space="preserve">0 </v>
      </c>
      <c r="E128" s="174">
        <v>0</v>
      </c>
      <c r="F128" s="172">
        <v>0</v>
      </c>
      <c r="G128" s="174" t="str">
        <f>G129</f>
        <v xml:space="preserve">0 </v>
      </c>
      <c r="H128" s="172">
        <f>B128+E128</f>
        <v>0</v>
      </c>
      <c r="I128" s="172">
        <f>C128+F128</f>
        <v>0</v>
      </c>
      <c r="J128" s="176">
        <f>D128+G128</f>
        <v>0</v>
      </c>
      <c r="K128" s="152" t="str">
        <f t="shared" si="16"/>
        <v xml:space="preserve">0 </v>
      </c>
      <c r="L128" s="104"/>
    </row>
    <row r="129" spans="1:14" s="10" customFormat="1" ht="48" customHeight="1">
      <c r="A129" s="167" t="s">
        <v>51</v>
      </c>
      <c r="B129" s="168">
        <f>B130+B131+B132</f>
        <v>38102</v>
      </c>
      <c r="C129" s="168">
        <f>C130+C131+C132</f>
        <v>35341</v>
      </c>
      <c r="D129" s="152">
        <f t="shared" si="14"/>
        <v>92.753661225132547</v>
      </c>
      <c r="E129" s="168">
        <f>E130+E131+E132</f>
        <v>0</v>
      </c>
      <c r="F129" s="168">
        <f>F130+F131+F132</f>
        <v>0</v>
      </c>
      <c r="G129" s="152" t="str">
        <f>IF(E129=0,  "0 ", F129/E129*100)</f>
        <v xml:space="preserve">0 </v>
      </c>
      <c r="H129" s="168">
        <f>H130+H131+H132</f>
        <v>0</v>
      </c>
      <c r="I129" s="168">
        <f>I130+I131+I132</f>
        <v>35341</v>
      </c>
      <c r="J129" s="178">
        <f>J130+J131+J132</f>
        <v>0</v>
      </c>
      <c r="K129" s="152" t="str">
        <f t="shared" si="16"/>
        <v xml:space="preserve">0 </v>
      </c>
      <c r="L129" s="104"/>
    </row>
    <row r="130" spans="1:14" s="10" customFormat="1" ht="66.75" customHeight="1">
      <c r="A130" s="169" t="s">
        <v>62</v>
      </c>
      <c r="B130" s="174">
        <v>34834</v>
      </c>
      <c r="C130" s="184">
        <v>32073</v>
      </c>
      <c r="D130" s="152">
        <f t="shared" si="14"/>
        <v>92.07383590744675</v>
      </c>
      <c r="E130" s="174">
        <v>0</v>
      </c>
      <c r="F130" s="172">
        <v>0</v>
      </c>
      <c r="G130" s="152" t="str">
        <f>IF(E130=0,  "0 ", F130/E130*100)</f>
        <v xml:space="preserve">0 </v>
      </c>
      <c r="H130" s="172">
        <v>0</v>
      </c>
      <c r="I130" s="172">
        <v>32073</v>
      </c>
      <c r="J130" s="173">
        <v>0</v>
      </c>
      <c r="K130" s="152" t="str">
        <f t="shared" si="16"/>
        <v xml:space="preserve">0 </v>
      </c>
      <c r="L130" s="104"/>
    </row>
    <row r="131" spans="1:14" s="10" customFormat="1" ht="28.5" customHeight="1">
      <c r="A131" s="169" t="s">
        <v>64</v>
      </c>
      <c r="B131" s="174">
        <v>3268</v>
      </c>
      <c r="C131" s="184">
        <v>3268</v>
      </c>
      <c r="D131" s="152">
        <f t="shared" si="14"/>
        <v>100</v>
      </c>
      <c r="E131" s="174">
        <v>0</v>
      </c>
      <c r="F131" s="172">
        <v>0</v>
      </c>
      <c r="G131" s="152" t="str">
        <f>IF(E131=0,  "0 ", F131/E131*100)</f>
        <v xml:space="preserve">0 </v>
      </c>
      <c r="H131" s="172">
        <v>0</v>
      </c>
      <c r="I131" s="172">
        <v>3268</v>
      </c>
      <c r="J131" s="172">
        <f>C131+F131-I131</f>
        <v>0</v>
      </c>
      <c r="K131" s="152" t="str">
        <f t="shared" si="16"/>
        <v xml:space="preserve">0 </v>
      </c>
      <c r="L131" s="104"/>
    </row>
    <row r="132" spans="1:14" s="10" customFormat="1" ht="27.75" hidden="1" customHeight="1">
      <c r="A132" s="169" t="s">
        <v>63</v>
      </c>
      <c r="B132" s="174">
        <v>0</v>
      </c>
      <c r="C132" s="184">
        <v>0</v>
      </c>
      <c r="D132" s="152" t="str">
        <f t="shared" si="14"/>
        <v xml:space="preserve">0 </v>
      </c>
      <c r="E132" s="184">
        <v>0</v>
      </c>
      <c r="F132" s="172">
        <v>0</v>
      </c>
      <c r="G132" s="152" t="str">
        <f>IF(E132=0,  "0 ", F132/E132*100)</f>
        <v xml:space="preserve">0 </v>
      </c>
      <c r="H132" s="172">
        <f>B132+E132</f>
        <v>0</v>
      </c>
      <c r="I132" s="172"/>
      <c r="J132" s="172">
        <f>C132+F132</f>
        <v>0</v>
      </c>
      <c r="K132" s="152" t="str">
        <f t="shared" si="16"/>
        <v xml:space="preserve">0 </v>
      </c>
      <c r="L132" s="104"/>
    </row>
    <row r="133" spans="1:14" s="10" customFormat="1" ht="36" customHeight="1">
      <c r="A133" s="180" t="s">
        <v>4</v>
      </c>
      <c r="B133" s="182">
        <f>B56+B64+B67+B72+B80+B86+B89+B98+B102+B107+B113+B123+B129+B127</f>
        <v>1663500</v>
      </c>
      <c r="C133" s="182">
        <f>C56+C64+C67+C72+C80+C86+C89+C98+C102+C107+C113+C123+C129+C127</f>
        <v>1472891</v>
      </c>
      <c r="D133" s="152">
        <f t="shared" si="14"/>
        <v>88.541689209498045</v>
      </c>
      <c r="E133" s="182">
        <f>E56+E64+E67+E72+E80+E86+E89+E98+E102+E107+E113+E123+E129+E127</f>
        <v>175625</v>
      </c>
      <c r="F133" s="182">
        <f>F56+F64+F67+F72+F80+F86+F89+F98+F102+F107+F113+F123+F129+F127</f>
        <v>148842</v>
      </c>
      <c r="G133" s="152">
        <f>IF(E133=0,  "0 ", F133/E133*100)</f>
        <v>84.749893238434154</v>
      </c>
      <c r="H133" s="182">
        <f>H56+H64+H67+H72+H80+H86+H89+H98+H102+H107+H113+H123+H129+H127</f>
        <v>1725113</v>
      </c>
      <c r="I133" s="182">
        <f>I56+I64+I67+I72+I80+I86+I89+I98+I102+I107+I113+I123+I129+I127+I70</f>
        <v>106974</v>
      </c>
      <c r="J133" s="182">
        <f>J56+J64+J67+J72+J80+J86+J89+J98+J102+J107+J113+J123+J129+J127</f>
        <v>1514759</v>
      </c>
      <c r="K133" s="152">
        <f t="shared" si="16"/>
        <v>87.806363988909709</v>
      </c>
      <c r="L133" s="104"/>
      <c r="N133" s="104"/>
    </row>
    <row r="134" spans="1:14" s="34" customFormat="1" ht="29.25" customHeight="1">
      <c r="A134" s="191" t="s">
        <v>124</v>
      </c>
      <c r="B134" s="166">
        <f>B52-B133</f>
        <v>-17915.600000000093</v>
      </c>
      <c r="C134" s="166">
        <f>C52-C133</f>
        <v>38530</v>
      </c>
      <c r="D134" s="166"/>
      <c r="E134" s="166">
        <f>E52-E133</f>
        <v>-6924</v>
      </c>
      <c r="F134" s="166">
        <f>F52-F133</f>
        <v>7221</v>
      </c>
      <c r="G134" s="166"/>
      <c r="H134" s="166">
        <f>H52-H133</f>
        <v>-24839.600000000093</v>
      </c>
      <c r="I134" s="166">
        <f>I52-I133</f>
        <v>1457224</v>
      </c>
      <c r="J134" s="166">
        <f>J52-J133</f>
        <v>45751</v>
      </c>
      <c r="K134" s="166"/>
    </row>
    <row r="135" spans="1:14" s="34" customFormat="1" ht="12" customHeight="1">
      <c r="A135" s="136"/>
      <c r="B135" s="136"/>
      <c r="C135" s="136"/>
      <c r="D135" s="136"/>
      <c r="E135" s="136"/>
      <c r="F135" s="137"/>
      <c r="G135" s="137"/>
      <c r="H135" s="137"/>
      <c r="I135" s="137"/>
      <c r="J135" s="138"/>
      <c r="K135" s="138"/>
    </row>
    <row r="136" spans="1:14" s="10" customFormat="1" ht="87" customHeight="1">
      <c r="A136" s="302" t="s">
        <v>210</v>
      </c>
      <c r="B136" s="303"/>
      <c r="C136" s="303"/>
      <c r="D136" s="187"/>
      <c r="E136" s="188"/>
      <c r="F136" s="189"/>
      <c r="G136" s="190"/>
      <c r="H136" s="189" t="s">
        <v>206</v>
      </c>
      <c r="I136" s="139"/>
      <c r="J136" s="140"/>
      <c r="K136" s="141" t="s">
        <v>94</v>
      </c>
      <c r="L136" s="104"/>
      <c r="M136" s="134"/>
    </row>
    <row r="137" spans="1:14" s="10" customFormat="1" ht="15.75" customHeight="1">
      <c r="A137" s="90"/>
      <c r="B137" s="88"/>
      <c r="C137" s="91"/>
      <c r="D137" s="50"/>
      <c r="F137" s="27"/>
      <c r="G137" s="28"/>
      <c r="J137" s="31"/>
      <c r="K137" s="34"/>
    </row>
    <row r="138" spans="1:14" s="10" customFormat="1">
      <c r="C138" s="92"/>
      <c r="D138" s="93"/>
      <c r="G138" s="34"/>
      <c r="J138" s="35"/>
      <c r="K138" s="34"/>
    </row>
    <row r="139" spans="1:14">
      <c r="E139" s="96"/>
    </row>
    <row r="140" spans="1:14">
      <c r="H140" s="42"/>
      <c r="I140" s="42"/>
      <c r="J140" s="42"/>
    </row>
    <row r="141" spans="1:14">
      <c r="G141" s="27"/>
      <c r="H141" s="28"/>
      <c r="I141" s="28"/>
      <c r="J141" s="10"/>
    </row>
  </sheetData>
  <mergeCells count="15">
    <mergeCell ref="A136:C136"/>
    <mergeCell ref="A1:J1"/>
    <mergeCell ref="A2:J2"/>
    <mergeCell ref="A3:J3"/>
    <mergeCell ref="J5:K5"/>
    <mergeCell ref="A6:K6"/>
    <mergeCell ref="A7:A8"/>
    <mergeCell ref="B7:D7"/>
    <mergeCell ref="E7:G7"/>
    <mergeCell ref="H7:K7"/>
    <mergeCell ref="A53:K53"/>
    <mergeCell ref="A54:A55"/>
    <mergeCell ref="B54:D54"/>
    <mergeCell ref="E54:G54"/>
    <mergeCell ref="H54:K54"/>
  </mergeCells>
  <printOptions horizontalCentered="1"/>
  <pageMargins left="0" right="0" top="0.15748031496062992" bottom="0" header="0.15748031496062992" footer="0.15748031496062992"/>
  <pageSetup paperSize="9" scale="54" fitToHeight="3" orientation="portrait" r:id="rId1"/>
  <headerFooter alignWithMargins="0"/>
  <rowBreaks count="1" manualBreakCount="1">
    <brk id="52" max="9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4"/>
  <sheetViews>
    <sheetView zoomScale="80" zoomScaleNormal="80" zoomScaleSheetLayoutView="85" workbookViewId="0">
      <selection activeCell="B140" sqref="B140"/>
    </sheetView>
  </sheetViews>
  <sheetFormatPr defaultRowHeight="17.25"/>
  <cols>
    <col min="1" max="1" width="33.85546875" style="36" customWidth="1"/>
    <col min="2" max="2" width="16.28515625" style="36" customWidth="1"/>
    <col min="3" max="3" width="14.28515625" style="36" customWidth="1"/>
    <col min="4" max="4" width="13.42578125" style="36" customWidth="1"/>
    <col min="5" max="5" width="15.7109375" style="37" customWidth="1"/>
    <col min="6" max="6" width="11" style="38" hidden="1" customWidth="1"/>
    <col min="7" max="7" width="13.140625" style="36" hidden="1" customWidth="1"/>
    <col min="8" max="8" width="14.28515625" style="40" hidden="1" customWidth="1"/>
    <col min="9" max="9" width="11" style="41" hidden="1" customWidth="1"/>
    <col min="10" max="10" width="13.140625" style="40" hidden="1" customWidth="1"/>
    <col min="11" max="11" width="11.85546875" style="40" hidden="1" customWidth="1"/>
    <col min="12" max="12" width="14.7109375" style="40" hidden="1" customWidth="1"/>
    <col min="13" max="13" width="12.140625" style="5" hidden="1" customWidth="1"/>
    <col min="14" max="16384" width="9.140625" style="6"/>
  </cols>
  <sheetData>
    <row r="1" spans="1:17">
      <c r="A1" s="222"/>
      <c r="B1" s="222"/>
      <c r="C1" s="222"/>
      <c r="D1" s="222"/>
      <c r="E1" s="223"/>
      <c r="F1" s="224"/>
      <c r="G1" s="222"/>
      <c r="H1" s="225"/>
      <c r="I1" s="226"/>
      <c r="J1" s="225"/>
      <c r="K1" s="225"/>
      <c r="L1" s="225"/>
    </row>
    <row r="2" spans="1:17" ht="15.75" customHeight="1">
      <c r="A2" s="237" t="s">
        <v>222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7" ht="17.25" customHeight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</row>
    <row r="4" spans="1:17" ht="15.75" customHeight="1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</row>
    <row r="5" spans="1:17" ht="4.5" hidden="1" customHeight="1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</row>
    <row r="6" spans="1:17" ht="15" customHeight="1">
      <c r="A6" s="227"/>
      <c r="B6" s="227"/>
      <c r="C6" s="227"/>
      <c r="D6" s="227"/>
      <c r="E6" s="227"/>
      <c r="F6" s="7"/>
      <c r="G6" s="227"/>
      <c r="H6" s="227"/>
      <c r="I6" s="7"/>
      <c r="J6" s="227"/>
      <c r="K6" s="227"/>
      <c r="L6" s="286" t="s">
        <v>37</v>
      </c>
      <c r="M6" s="286"/>
    </row>
    <row r="7" spans="1:17" ht="16.5">
      <c r="A7" s="287" t="s">
        <v>43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9"/>
    </row>
    <row r="8" spans="1:17" ht="17.25" customHeight="1">
      <c r="A8" s="277" t="s">
        <v>0</v>
      </c>
      <c r="B8" s="279" t="s">
        <v>23</v>
      </c>
      <c r="C8" s="304"/>
      <c r="D8" s="304"/>
      <c r="E8" s="304"/>
      <c r="F8" s="305"/>
      <c r="G8" s="282" t="s">
        <v>38</v>
      </c>
      <c r="H8" s="283"/>
      <c r="I8" s="284"/>
      <c r="J8" s="285" t="s">
        <v>74</v>
      </c>
      <c r="K8" s="285"/>
      <c r="L8" s="285"/>
      <c r="M8" s="285"/>
    </row>
    <row r="9" spans="1:17" s="8" customFormat="1" ht="70.5" customHeight="1">
      <c r="A9" s="278"/>
      <c r="B9" s="3" t="s">
        <v>214</v>
      </c>
      <c r="C9" s="142" t="s">
        <v>144</v>
      </c>
      <c r="D9" s="105" t="s">
        <v>158</v>
      </c>
      <c r="E9" s="105" t="s">
        <v>223</v>
      </c>
      <c r="F9" s="106" t="s">
        <v>53</v>
      </c>
      <c r="G9" s="105" t="s">
        <v>213</v>
      </c>
      <c r="H9" s="3" t="s">
        <v>212</v>
      </c>
      <c r="I9" s="106" t="s">
        <v>53</v>
      </c>
      <c r="J9" s="105" t="s">
        <v>213</v>
      </c>
      <c r="K9" s="3" t="s">
        <v>212</v>
      </c>
      <c r="L9" s="3" t="s">
        <v>212</v>
      </c>
      <c r="M9" s="106" t="s">
        <v>53</v>
      </c>
    </row>
    <row r="10" spans="1:17" s="8" customFormat="1" ht="29.25" customHeight="1">
      <c r="A10" s="107" t="s">
        <v>1</v>
      </c>
      <c r="B10" s="84">
        <v>197956</v>
      </c>
      <c r="C10" s="84">
        <f>SUM(C11:C20)</f>
        <v>209699</v>
      </c>
      <c r="D10" s="108">
        <f>SUM(D11:D20)</f>
        <v>45354</v>
      </c>
      <c r="E10" s="84">
        <f>E11+E12+E13+E14+E15+E16+E17+E18+E19</f>
        <v>48388</v>
      </c>
      <c r="F10" s="109">
        <f t="shared" ref="F10:F16" si="0">E10/D10*100</f>
        <v>106.6895973894254</v>
      </c>
      <c r="G10" s="108">
        <f>SUM(G11:G20)</f>
        <v>49975</v>
      </c>
      <c r="H10" s="84">
        <f>SUM(H11:H20)</f>
        <v>51245</v>
      </c>
      <c r="I10" s="109">
        <f>H10/G10*100</f>
        <v>102.54127063531766</v>
      </c>
      <c r="J10" s="110">
        <f t="shared" ref="J10:J38" si="1">D10+G10</f>
        <v>95329</v>
      </c>
      <c r="K10" s="110"/>
      <c r="L10" s="110">
        <f t="shared" ref="L10:L35" si="2">E10+H10</f>
        <v>99633</v>
      </c>
      <c r="M10" s="109">
        <f t="shared" ref="M10:M19" si="3">L10/J10*100</f>
        <v>104.51489053698243</v>
      </c>
    </row>
    <row r="11" spans="1:17" s="10" customFormat="1" ht="20.25" customHeight="1">
      <c r="A11" s="111" t="s">
        <v>90</v>
      </c>
      <c r="B11" s="15">
        <v>170340</v>
      </c>
      <c r="C11" s="15">
        <v>182012</v>
      </c>
      <c r="D11" s="112">
        <v>33574</v>
      </c>
      <c r="E11" s="112">
        <v>38305</v>
      </c>
      <c r="F11" s="109">
        <f t="shared" si="0"/>
        <v>114.09126109489488</v>
      </c>
      <c r="G11" s="100">
        <v>15163</v>
      </c>
      <c r="H11" s="209">
        <v>17250</v>
      </c>
      <c r="I11" s="109">
        <f>H11/G11*100</f>
        <v>113.76376706456506</v>
      </c>
      <c r="J11" s="100">
        <f t="shared" si="1"/>
        <v>48737</v>
      </c>
      <c r="K11" s="100"/>
      <c r="L11" s="100">
        <f t="shared" si="2"/>
        <v>55555</v>
      </c>
      <c r="M11" s="109">
        <f t="shared" si="3"/>
        <v>113.98937152471429</v>
      </c>
    </row>
    <row r="12" spans="1:17" s="10" customFormat="1" ht="19.5" customHeight="1">
      <c r="A12" s="111" t="s">
        <v>95</v>
      </c>
      <c r="B12" s="15" t="s">
        <v>216</v>
      </c>
      <c r="C12" s="15">
        <v>12791</v>
      </c>
      <c r="D12" s="112">
        <v>2757</v>
      </c>
      <c r="E12" s="112">
        <v>3298</v>
      </c>
      <c r="F12" s="109">
        <f t="shared" si="0"/>
        <v>119.6227783822996</v>
      </c>
      <c r="G12" s="100">
        <v>3184</v>
      </c>
      <c r="H12" s="209">
        <v>3749</v>
      </c>
      <c r="I12" s="109">
        <f>H12/G12*100</f>
        <v>117.74497487437185</v>
      </c>
      <c r="J12" s="100">
        <f t="shared" si="1"/>
        <v>5941</v>
      </c>
      <c r="K12" s="100"/>
      <c r="L12" s="100">
        <f t="shared" si="2"/>
        <v>7047</v>
      </c>
      <c r="M12" s="109">
        <f t="shared" si="3"/>
        <v>118.61639454637267</v>
      </c>
    </row>
    <row r="13" spans="1:17" s="10" customFormat="1" ht="49.5" customHeight="1">
      <c r="A13" s="52" t="s">
        <v>141</v>
      </c>
      <c r="B13" s="15" t="s">
        <v>211</v>
      </c>
      <c r="C13" s="15">
        <v>3177</v>
      </c>
      <c r="D13" s="112">
        <v>0</v>
      </c>
      <c r="E13" s="112">
        <v>727</v>
      </c>
      <c r="F13" s="109">
        <v>0</v>
      </c>
      <c r="G13" s="100">
        <v>0</v>
      </c>
      <c r="H13" s="209">
        <v>0</v>
      </c>
      <c r="I13" s="109">
        <v>0</v>
      </c>
      <c r="J13" s="100">
        <f t="shared" si="1"/>
        <v>0</v>
      </c>
      <c r="K13" s="100"/>
      <c r="L13" s="100">
        <f t="shared" si="2"/>
        <v>727</v>
      </c>
      <c r="M13" s="109">
        <v>0</v>
      </c>
    </row>
    <row r="14" spans="1:17" s="10" customFormat="1" ht="51.75" customHeight="1">
      <c r="A14" s="111" t="s">
        <v>85</v>
      </c>
      <c r="B14" s="15">
        <v>1891</v>
      </c>
      <c r="C14" s="15">
        <v>0</v>
      </c>
      <c r="D14" s="113">
        <v>1413</v>
      </c>
      <c r="E14" s="113">
        <v>6</v>
      </c>
      <c r="F14" s="109">
        <f t="shared" si="0"/>
        <v>0.42462845010615713</v>
      </c>
      <c r="G14" s="100">
        <v>0</v>
      </c>
      <c r="H14" s="209">
        <v>0</v>
      </c>
      <c r="I14" s="109">
        <v>0</v>
      </c>
      <c r="J14" s="100">
        <f t="shared" si="1"/>
        <v>1413</v>
      </c>
      <c r="K14" s="100"/>
      <c r="L14" s="100">
        <f t="shared" si="2"/>
        <v>6</v>
      </c>
      <c r="M14" s="109">
        <f t="shared" si="3"/>
        <v>0.42462845010615713</v>
      </c>
    </row>
    <row r="15" spans="1:17" s="10" customFormat="1" ht="33" customHeight="1">
      <c r="A15" s="111" t="s">
        <v>15</v>
      </c>
      <c r="B15" s="15">
        <v>4173</v>
      </c>
      <c r="C15" s="15">
        <v>5626</v>
      </c>
      <c r="D15" s="113">
        <v>5980</v>
      </c>
      <c r="E15" s="113">
        <v>4217</v>
      </c>
      <c r="F15" s="109">
        <f t="shared" si="0"/>
        <v>70.518394648829428</v>
      </c>
      <c r="G15" s="100">
        <v>5227</v>
      </c>
      <c r="H15" s="209">
        <v>5623</v>
      </c>
      <c r="I15" s="109">
        <f>H15/G15*100</f>
        <v>107.57604744595371</v>
      </c>
      <c r="J15" s="100">
        <f t="shared" si="1"/>
        <v>11207</v>
      </c>
      <c r="K15" s="100"/>
      <c r="L15" s="100">
        <f t="shared" si="2"/>
        <v>9840</v>
      </c>
      <c r="M15" s="109">
        <f t="shared" si="3"/>
        <v>87.802266440617473</v>
      </c>
      <c r="Q15" s="10" t="s">
        <v>94</v>
      </c>
    </row>
    <row r="16" spans="1:17" s="10" customFormat="1" ht="52.5" customHeight="1">
      <c r="A16" s="111" t="s">
        <v>114</v>
      </c>
      <c r="B16" s="15">
        <v>5349</v>
      </c>
      <c r="C16" s="15">
        <v>4117</v>
      </c>
      <c r="D16" s="112">
        <v>1096</v>
      </c>
      <c r="E16" s="112">
        <v>1250</v>
      </c>
      <c r="F16" s="109">
        <f t="shared" si="0"/>
        <v>114.05109489051095</v>
      </c>
      <c r="G16" s="100">
        <v>0</v>
      </c>
      <c r="H16" s="209">
        <v>0</v>
      </c>
      <c r="I16" s="109">
        <v>0</v>
      </c>
      <c r="J16" s="100">
        <f t="shared" si="1"/>
        <v>1096</v>
      </c>
      <c r="K16" s="100"/>
      <c r="L16" s="100">
        <f t="shared" si="2"/>
        <v>1250</v>
      </c>
      <c r="M16" s="109">
        <f t="shared" si="3"/>
        <v>114.05109489051095</v>
      </c>
    </row>
    <row r="17" spans="1:17" s="8" customFormat="1" ht="35.25" customHeight="1">
      <c r="A17" s="111" t="s">
        <v>86</v>
      </c>
      <c r="B17" s="15" t="s">
        <v>211</v>
      </c>
      <c r="C17" s="15">
        <v>0</v>
      </c>
      <c r="D17" s="113">
        <v>0</v>
      </c>
      <c r="E17" s="113">
        <v>0</v>
      </c>
      <c r="F17" s="109">
        <v>0</v>
      </c>
      <c r="G17" s="100">
        <v>7868</v>
      </c>
      <c r="H17" s="209">
        <v>7407</v>
      </c>
      <c r="I17" s="109">
        <f>H17/G17*100</f>
        <v>94.140823589222165</v>
      </c>
      <c r="J17" s="100">
        <f t="shared" si="1"/>
        <v>7868</v>
      </c>
      <c r="K17" s="100"/>
      <c r="L17" s="100">
        <f t="shared" si="2"/>
        <v>7407</v>
      </c>
      <c r="M17" s="109">
        <f t="shared" si="3"/>
        <v>94.140823589222165</v>
      </c>
    </row>
    <row r="18" spans="1:17" s="8" customFormat="1" ht="20.25" customHeight="1">
      <c r="A18" s="111" t="s">
        <v>87</v>
      </c>
      <c r="B18" s="15" t="s">
        <v>211</v>
      </c>
      <c r="C18" s="15">
        <v>0</v>
      </c>
      <c r="D18" s="113">
        <v>0</v>
      </c>
      <c r="E18" s="113">
        <v>0</v>
      </c>
      <c r="F18" s="109">
        <v>0</v>
      </c>
      <c r="G18" s="100">
        <v>18533</v>
      </c>
      <c r="H18" s="209">
        <v>17216</v>
      </c>
      <c r="I18" s="109">
        <f>H18/G18*100</f>
        <v>92.893757081961908</v>
      </c>
      <c r="J18" s="100">
        <f t="shared" si="1"/>
        <v>18533</v>
      </c>
      <c r="K18" s="100"/>
      <c r="L18" s="100">
        <f t="shared" si="2"/>
        <v>17216</v>
      </c>
      <c r="M18" s="109">
        <f t="shared" si="3"/>
        <v>92.893757081961908</v>
      </c>
      <c r="N18" s="11"/>
      <c r="O18" s="11"/>
      <c r="P18" s="11"/>
      <c r="Q18" s="11"/>
    </row>
    <row r="19" spans="1:17" s="8" customFormat="1" ht="16.5" customHeight="1">
      <c r="A19" s="111" t="s">
        <v>88</v>
      </c>
      <c r="B19" s="15">
        <v>1881</v>
      </c>
      <c r="C19" s="15">
        <v>1976</v>
      </c>
      <c r="D19" s="112">
        <v>534</v>
      </c>
      <c r="E19" s="112">
        <v>585</v>
      </c>
      <c r="F19" s="109">
        <f>E19/D19*100</f>
        <v>109.55056179775281</v>
      </c>
      <c r="G19" s="100">
        <v>0</v>
      </c>
      <c r="H19" s="209">
        <v>0</v>
      </c>
      <c r="I19" s="109">
        <v>0</v>
      </c>
      <c r="J19" s="100">
        <f t="shared" si="1"/>
        <v>534</v>
      </c>
      <c r="K19" s="100"/>
      <c r="L19" s="100">
        <f t="shared" si="2"/>
        <v>585</v>
      </c>
      <c r="M19" s="109">
        <f t="shared" si="3"/>
        <v>109.55056179775281</v>
      </c>
      <c r="N19" s="11"/>
      <c r="O19" s="11"/>
      <c r="P19" s="11"/>
      <c r="Q19" s="11"/>
    </row>
    <row r="20" spans="1:17" s="8" customFormat="1" ht="84.75" hidden="1" customHeight="1">
      <c r="A20" s="111" t="s">
        <v>89</v>
      </c>
      <c r="B20" s="111"/>
      <c r="C20" s="15">
        <v>0</v>
      </c>
      <c r="D20" s="112"/>
      <c r="E20" s="15"/>
      <c r="F20" s="109">
        <v>0</v>
      </c>
      <c r="G20" s="100"/>
      <c r="H20" s="9"/>
      <c r="I20" s="109">
        <v>0</v>
      </c>
      <c r="J20" s="100">
        <f t="shared" si="1"/>
        <v>0</v>
      </c>
      <c r="K20" s="100"/>
      <c r="L20" s="100">
        <f t="shared" si="2"/>
        <v>0</v>
      </c>
      <c r="M20" s="109">
        <v>0</v>
      </c>
      <c r="N20" s="11"/>
      <c r="O20" s="11"/>
      <c r="P20" s="11"/>
      <c r="Q20" s="11"/>
    </row>
    <row r="21" spans="1:17" s="13" customFormat="1" ht="31.5" customHeight="1">
      <c r="A21" s="107" t="s">
        <v>2</v>
      </c>
      <c r="B21" s="84" t="s">
        <v>221</v>
      </c>
      <c r="C21" s="84">
        <v>28598</v>
      </c>
      <c r="D21" s="108">
        <f>SUM(D22:D34)</f>
        <v>2505</v>
      </c>
      <c r="E21" s="84">
        <f>E22+E23+E24+E25+E26+E27+E28+E29+E30+E32+E34</f>
        <v>7009</v>
      </c>
      <c r="F21" s="109">
        <f t="shared" ref="F21:F33" si="4">E21/D21*100</f>
        <v>279.8003992015968</v>
      </c>
      <c r="G21" s="108">
        <f>SUM(G22:G34)</f>
        <v>5069</v>
      </c>
      <c r="H21" s="84">
        <f>SUM(H22:H34)</f>
        <v>6039</v>
      </c>
      <c r="I21" s="109">
        <f>H21/G21*100</f>
        <v>119.13592424541331</v>
      </c>
      <c r="J21" s="110">
        <f t="shared" si="1"/>
        <v>7574</v>
      </c>
      <c r="K21" s="110"/>
      <c r="L21" s="110">
        <f t="shared" si="2"/>
        <v>13048</v>
      </c>
      <c r="M21" s="109">
        <f>L21/J21*100</f>
        <v>172.2735674676525</v>
      </c>
      <c r="N21" s="12"/>
      <c r="O21" s="12"/>
      <c r="P21" s="12"/>
      <c r="Q21" s="12"/>
    </row>
    <row r="22" spans="1:17" s="8" customFormat="1" ht="17.25" customHeight="1">
      <c r="A22" s="114" t="s">
        <v>16</v>
      </c>
      <c r="B22" s="15">
        <v>21441</v>
      </c>
      <c r="C22" s="15">
        <v>22338</v>
      </c>
      <c r="D22" s="112">
        <v>823</v>
      </c>
      <c r="E22" s="112">
        <v>5276</v>
      </c>
      <c r="F22" s="109">
        <f t="shared" si="4"/>
        <v>641.0692588092345</v>
      </c>
      <c r="G22" s="100">
        <v>4355</v>
      </c>
      <c r="H22" s="209">
        <v>4685</v>
      </c>
      <c r="I22" s="109">
        <f>H22/G22*100</f>
        <v>107.57749712973595</v>
      </c>
      <c r="J22" s="100">
        <f t="shared" si="1"/>
        <v>5178</v>
      </c>
      <c r="K22" s="100"/>
      <c r="L22" s="100">
        <f t="shared" si="2"/>
        <v>9961</v>
      </c>
      <c r="M22" s="109">
        <f>L22/J22*100</f>
        <v>192.37157203553497</v>
      </c>
    </row>
    <row r="23" spans="1:17" s="8" customFormat="1" ht="20.25" customHeight="1">
      <c r="A23" s="114" t="s">
        <v>42</v>
      </c>
      <c r="B23" s="15">
        <v>700</v>
      </c>
      <c r="C23" s="15">
        <v>700</v>
      </c>
      <c r="D23" s="112">
        <v>222</v>
      </c>
      <c r="E23" s="112">
        <v>157</v>
      </c>
      <c r="F23" s="109">
        <f t="shared" si="4"/>
        <v>70.72072072072072</v>
      </c>
      <c r="G23" s="100">
        <v>529</v>
      </c>
      <c r="H23" s="209">
        <v>809</v>
      </c>
      <c r="I23" s="109">
        <f>H23/G23*100</f>
        <v>152.93005671077503</v>
      </c>
      <c r="J23" s="100">
        <f t="shared" si="1"/>
        <v>751</v>
      </c>
      <c r="K23" s="100"/>
      <c r="L23" s="100">
        <f t="shared" si="2"/>
        <v>966</v>
      </c>
      <c r="M23" s="109">
        <f>L23/J23*100</f>
        <v>128.62849533954727</v>
      </c>
    </row>
    <row r="24" spans="1:17" s="8" customFormat="1" ht="34.5" hidden="1" customHeight="1">
      <c r="A24" s="114" t="s">
        <v>14</v>
      </c>
      <c r="B24" s="15"/>
      <c r="C24" s="15">
        <v>0</v>
      </c>
      <c r="D24" s="112">
        <v>0</v>
      </c>
      <c r="E24" s="112">
        <v>0</v>
      </c>
      <c r="F24" s="109">
        <v>0</v>
      </c>
      <c r="G24" s="100">
        <v>0</v>
      </c>
      <c r="H24" s="209"/>
      <c r="I24" s="109">
        <v>0</v>
      </c>
      <c r="J24" s="100">
        <f t="shared" si="1"/>
        <v>0</v>
      </c>
      <c r="K24" s="100"/>
      <c r="L24" s="100">
        <f t="shared" si="2"/>
        <v>0</v>
      </c>
      <c r="M24" s="109">
        <v>0</v>
      </c>
    </row>
    <row r="25" spans="1:17" s="8" customFormat="1" ht="34.5" customHeight="1">
      <c r="A25" s="114" t="s">
        <v>22</v>
      </c>
      <c r="B25" s="15">
        <v>206</v>
      </c>
      <c r="C25" s="15">
        <v>184</v>
      </c>
      <c r="D25" s="112">
        <v>44</v>
      </c>
      <c r="E25" s="112">
        <v>134</v>
      </c>
      <c r="F25" s="109">
        <f t="shared" si="4"/>
        <v>304.54545454545456</v>
      </c>
      <c r="G25" s="100">
        <v>0</v>
      </c>
      <c r="H25" s="209">
        <v>0</v>
      </c>
      <c r="I25" s="109">
        <v>0</v>
      </c>
      <c r="J25" s="100">
        <f t="shared" si="1"/>
        <v>44</v>
      </c>
      <c r="K25" s="100"/>
      <c r="L25" s="100">
        <f t="shared" si="2"/>
        <v>134</v>
      </c>
      <c r="M25" s="109">
        <f t="shared" ref="M25:M30" si="5">L25/J25*100</f>
        <v>304.54545454545456</v>
      </c>
    </row>
    <row r="26" spans="1:17" s="8" customFormat="1" ht="21.75" customHeight="1">
      <c r="A26" s="114" t="s">
        <v>102</v>
      </c>
      <c r="B26" s="15">
        <v>0</v>
      </c>
      <c r="C26" s="15">
        <v>0</v>
      </c>
      <c r="D26" s="112">
        <v>15</v>
      </c>
      <c r="E26" s="112">
        <v>4</v>
      </c>
      <c r="F26" s="109">
        <f t="shared" si="4"/>
        <v>26.666666666666668</v>
      </c>
      <c r="G26" s="100">
        <v>118</v>
      </c>
      <c r="H26" s="209">
        <v>98</v>
      </c>
      <c r="I26" s="109">
        <f>H26/G26*100</f>
        <v>83.050847457627114</v>
      </c>
      <c r="J26" s="100">
        <f t="shared" si="1"/>
        <v>133</v>
      </c>
      <c r="K26" s="100"/>
      <c r="L26" s="100">
        <f t="shared" si="2"/>
        <v>102</v>
      </c>
      <c r="M26" s="109">
        <f t="shared" si="5"/>
        <v>76.691729323308266</v>
      </c>
    </row>
    <row r="27" spans="1:17" s="8" customFormat="1" ht="36" customHeight="1">
      <c r="A27" s="114" t="s">
        <v>52</v>
      </c>
      <c r="B27" s="15">
        <v>4165</v>
      </c>
      <c r="C27" s="15">
        <v>4306</v>
      </c>
      <c r="D27" s="112">
        <v>997</v>
      </c>
      <c r="E27" s="112">
        <v>1292</v>
      </c>
      <c r="F27" s="109">
        <f t="shared" si="4"/>
        <v>129.58876629889667</v>
      </c>
      <c r="G27" s="100">
        <v>0</v>
      </c>
      <c r="H27" s="209">
        <v>0</v>
      </c>
      <c r="I27" s="109">
        <v>0</v>
      </c>
      <c r="J27" s="100">
        <f t="shared" si="1"/>
        <v>997</v>
      </c>
      <c r="K27" s="100"/>
      <c r="L27" s="100">
        <f t="shared" si="2"/>
        <v>1292</v>
      </c>
      <c r="M27" s="109">
        <f t="shared" si="5"/>
        <v>129.58876629889667</v>
      </c>
    </row>
    <row r="28" spans="1:17" s="8" customFormat="1" ht="18" customHeight="1">
      <c r="A28" s="114" t="s">
        <v>18</v>
      </c>
      <c r="B28" s="15">
        <v>300</v>
      </c>
      <c r="C28" s="15">
        <v>350</v>
      </c>
      <c r="D28" s="112">
        <v>18</v>
      </c>
      <c r="E28" s="112">
        <v>0</v>
      </c>
      <c r="F28" s="109">
        <f t="shared" si="4"/>
        <v>0</v>
      </c>
      <c r="G28" s="100">
        <v>0</v>
      </c>
      <c r="H28" s="209">
        <v>0</v>
      </c>
      <c r="I28" s="109">
        <v>0</v>
      </c>
      <c r="J28" s="100">
        <f t="shared" si="1"/>
        <v>18</v>
      </c>
      <c r="K28" s="100"/>
      <c r="L28" s="100">
        <f t="shared" si="2"/>
        <v>0</v>
      </c>
      <c r="M28" s="109">
        <f t="shared" si="5"/>
        <v>0</v>
      </c>
    </row>
    <row r="29" spans="1:17" s="8" customFormat="1" ht="17.25" customHeight="1">
      <c r="A29" s="114" t="s">
        <v>5</v>
      </c>
      <c r="B29" s="15">
        <v>450</v>
      </c>
      <c r="C29" s="15">
        <v>300</v>
      </c>
      <c r="D29" s="112">
        <v>201</v>
      </c>
      <c r="E29" s="112">
        <v>85</v>
      </c>
      <c r="F29" s="109">
        <f t="shared" si="4"/>
        <v>42.288557213930353</v>
      </c>
      <c r="G29" s="100">
        <v>63</v>
      </c>
      <c r="H29" s="209">
        <v>199</v>
      </c>
      <c r="I29" s="109">
        <f>H29/G29*100</f>
        <v>315.87301587301585</v>
      </c>
      <c r="J29" s="100">
        <f t="shared" si="1"/>
        <v>264</v>
      </c>
      <c r="K29" s="100"/>
      <c r="L29" s="100">
        <f t="shared" si="2"/>
        <v>284</v>
      </c>
      <c r="M29" s="109">
        <f t="shared" si="5"/>
        <v>107.57575757575756</v>
      </c>
    </row>
    <row r="30" spans="1:17" s="8" customFormat="1" ht="33" customHeight="1">
      <c r="A30" s="114" t="s">
        <v>17</v>
      </c>
      <c r="B30" s="15">
        <v>352</v>
      </c>
      <c r="C30" s="15">
        <v>320</v>
      </c>
      <c r="D30" s="112">
        <v>109</v>
      </c>
      <c r="E30" s="112">
        <v>59</v>
      </c>
      <c r="F30" s="109">
        <f t="shared" si="4"/>
        <v>54.128440366972477</v>
      </c>
      <c r="G30" s="100">
        <v>4</v>
      </c>
      <c r="H30" s="209">
        <v>248</v>
      </c>
      <c r="I30" s="109">
        <f>H30/G30*100</f>
        <v>6200</v>
      </c>
      <c r="J30" s="100">
        <f t="shared" si="1"/>
        <v>113</v>
      </c>
      <c r="K30" s="100"/>
      <c r="L30" s="100">
        <f t="shared" si="2"/>
        <v>307</v>
      </c>
      <c r="M30" s="109">
        <f t="shared" si="5"/>
        <v>271.68141592920352</v>
      </c>
    </row>
    <row r="31" spans="1:17" s="8" customFormat="1" ht="18.75" hidden="1" customHeight="1">
      <c r="A31" s="114" t="s">
        <v>36</v>
      </c>
      <c r="B31" s="15"/>
      <c r="C31" s="15">
        <v>100</v>
      </c>
      <c r="D31" s="112">
        <v>0</v>
      </c>
      <c r="E31" s="112">
        <v>0</v>
      </c>
      <c r="F31" s="109">
        <v>0</v>
      </c>
      <c r="G31" s="100"/>
      <c r="H31" s="209">
        <v>0</v>
      </c>
      <c r="I31" s="109">
        <v>0</v>
      </c>
      <c r="J31" s="100">
        <f t="shared" si="1"/>
        <v>0</v>
      </c>
      <c r="K31" s="100"/>
      <c r="L31" s="100">
        <f t="shared" si="2"/>
        <v>0</v>
      </c>
      <c r="M31" s="109">
        <v>0</v>
      </c>
    </row>
    <row r="32" spans="1:17" s="8" customFormat="1" ht="24" customHeight="1">
      <c r="A32" s="114" t="s">
        <v>78</v>
      </c>
      <c r="B32" s="15">
        <v>0</v>
      </c>
      <c r="C32" s="15">
        <v>0</v>
      </c>
      <c r="D32" s="112">
        <v>76</v>
      </c>
      <c r="E32" s="112">
        <v>2</v>
      </c>
      <c r="F32" s="109">
        <v>0</v>
      </c>
      <c r="G32" s="100">
        <v>0</v>
      </c>
      <c r="H32" s="209">
        <v>0</v>
      </c>
      <c r="I32" s="109">
        <v>0</v>
      </c>
      <c r="J32" s="100">
        <f t="shared" si="1"/>
        <v>76</v>
      </c>
      <c r="K32" s="100"/>
      <c r="L32" s="100">
        <f t="shared" si="2"/>
        <v>2</v>
      </c>
      <c r="M32" s="109">
        <v>0</v>
      </c>
    </row>
    <row r="33" spans="1:15" s="8" customFormat="1" ht="33" hidden="1" customHeight="1">
      <c r="A33" s="114" t="s">
        <v>82</v>
      </c>
      <c r="B33" s="15"/>
      <c r="C33" s="15">
        <v>0</v>
      </c>
      <c r="D33" s="112"/>
      <c r="E33" s="112"/>
      <c r="F33" s="109" t="e">
        <f t="shared" si="4"/>
        <v>#DIV/0!</v>
      </c>
      <c r="G33" s="100"/>
      <c r="H33" s="9"/>
      <c r="I33" s="109" t="e">
        <f>H33/G33*100</f>
        <v>#DIV/0!</v>
      </c>
      <c r="J33" s="100">
        <f t="shared" si="1"/>
        <v>0</v>
      </c>
      <c r="K33" s="100"/>
      <c r="L33" s="100">
        <f t="shared" si="2"/>
        <v>0</v>
      </c>
      <c r="M33" s="109" t="e">
        <f>L33/J33*100</f>
        <v>#DIV/0!</v>
      </c>
    </row>
    <row r="34" spans="1:15" s="8" customFormat="1" ht="22.5" customHeight="1">
      <c r="A34" s="114" t="s">
        <v>36</v>
      </c>
      <c r="B34" s="15">
        <v>98</v>
      </c>
      <c r="C34" s="15">
        <v>100</v>
      </c>
      <c r="D34" s="112">
        <v>0</v>
      </c>
      <c r="E34" s="112">
        <v>0</v>
      </c>
      <c r="F34" s="109">
        <v>0</v>
      </c>
      <c r="G34" s="100">
        <v>0</v>
      </c>
      <c r="H34" s="9">
        <v>0</v>
      </c>
      <c r="I34" s="109">
        <v>0</v>
      </c>
      <c r="J34" s="100">
        <f t="shared" si="1"/>
        <v>0</v>
      </c>
      <c r="K34" s="100"/>
      <c r="L34" s="100">
        <f t="shared" si="2"/>
        <v>0</v>
      </c>
      <c r="M34" s="109">
        <v>0</v>
      </c>
    </row>
    <row r="35" spans="1:15" s="13" customFormat="1" ht="32.25" customHeight="1">
      <c r="A35" s="115" t="s">
        <v>19</v>
      </c>
      <c r="B35" s="108">
        <v>223601</v>
      </c>
      <c r="C35" s="108">
        <f>C10+C21</f>
        <v>238297</v>
      </c>
      <c r="D35" s="108">
        <f>D21+D10</f>
        <v>47859</v>
      </c>
      <c r="E35" s="84">
        <f>E21+E10</f>
        <v>55397</v>
      </c>
      <c r="F35" s="109">
        <f>E35/D35*100</f>
        <v>115.75043356526461</v>
      </c>
      <c r="G35" s="108">
        <f>G21+G10</f>
        <v>55044</v>
      </c>
      <c r="H35" s="84">
        <f>H21+H10</f>
        <v>57284</v>
      </c>
      <c r="I35" s="109">
        <f>H35/G35*100</f>
        <v>104.06947169537098</v>
      </c>
      <c r="J35" s="110">
        <f t="shared" si="1"/>
        <v>102903</v>
      </c>
      <c r="K35" s="110"/>
      <c r="L35" s="110">
        <f t="shared" si="2"/>
        <v>112681</v>
      </c>
      <c r="M35" s="109">
        <f>L35/J35*100</f>
        <v>109.50215251256037</v>
      </c>
    </row>
    <row r="36" spans="1:15" s="13" customFormat="1" ht="33" customHeight="1">
      <c r="A36" s="114" t="s">
        <v>99</v>
      </c>
      <c r="B36" s="18">
        <v>0</v>
      </c>
      <c r="C36" s="18">
        <v>0</v>
      </c>
      <c r="D36" s="116">
        <v>0</v>
      </c>
      <c r="E36" s="207">
        <v>0</v>
      </c>
      <c r="F36" s="109">
        <v>0</v>
      </c>
      <c r="G36" s="116">
        <v>219</v>
      </c>
      <c r="H36" s="207">
        <v>1164</v>
      </c>
      <c r="I36" s="109">
        <f>H36/G36*100</f>
        <v>531.50684931506851</v>
      </c>
      <c r="J36" s="117">
        <f t="shared" si="1"/>
        <v>219</v>
      </c>
      <c r="K36" s="117"/>
      <c r="L36" s="117">
        <f>H36+E36</f>
        <v>1164</v>
      </c>
      <c r="M36" s="109">
        <f>L36/J36*100</f>
        <v>531.50684931506851</v>
      </c>
    </row>
    <row r="37" spans="1:15" s="8" customFormat="1" ht="69.75" customHeight="1">
      <c r="A37" s="114" t="s">
        <v>136</v>
      </c>
      <c r="B37" s="18">
        <v>260285</v>
      </c>
      <c r="C37" s="17">
        <v>311332.3</v>
      </c>
      <c r="D37" s="118">
        <v>65070</v>
      </c>
      <c r="E37" s="208">
        <v>77788</v>
      </c>
      <c r="F37" s="109">
        <f t="shared" ref="F37:F51" si="6">E37/D37*100</f>
        <v>119.54510527124636</v>
      </c>
      <c r="G37" s="119">
        <v>0</v>
      </c>
      <c r="H37" s="210">
        <v>0</v>
      </c>
      <c r="I37" s="109">
        <v>0</v>
      </c>
      <c r="J37" s="117">
        <f t="shared" si="1"/>
        <v>65070</v>
      </c>
      <c r="K37" s="117"/>
      <c r="L37" s="117">
        <f>E37+H37</f>
        <v>77788</v>
      </c>
      <c r="M37" s="109">
        <f>L37/J37*100</f>
        <v>119.54510527124636</v>
      </c>
    </row>
    <row r="38" spans="1:15" s="8" customFormat="1" ht="84.75" customHeight="1">
      <c r="A38" s="114" t="s">
        <v>137</v>
      </c>
      <c r="B38" s="18">
        <v>0</v>
      </c>
      <c r="C38" s="17">
        <v>0</v>
      </c>
      <c r="D38" s="118">
        <v>0</v>
      </c>
      <c r="E38" s="208">
        <v>0</v>
      </c>
      <c r="F38" s="109" t="e">
        <f t="shared" si="6"/>
        <v>#DIV/0!</v>
      </c>
      <c r="G38" s="119">
        <v>0</v>
      </c>
      <c r="H38" s="210">
        <v>3268</v>
      </c>
      <c r="I38" s="109">
        <v>0</v>
      </c>
      <c r="J38" s="117">
        <f t="shared" si="1"/>
        <v>0</v>
      </c>
      <c r="K38" s="117"/>
      <c r="L38" s="117">
        <f>E38+H38</f>
        <v>3268</v>
      </c>
      <c r="M38" s="109" t="e">
        <f>L38/J38*100</f>
        <v>#DIV/0!</v>
      </c>
    </row>
    <row r="39" spans="1:15" s="8" customFormat="1" ht="85.5" hidden="1" customHeight="1">
      <c r="A39" s="114" t="s">
        <v>166</v>
      </c>
      <c r="B39" s="18"/>
      <c r="C39" s="17">
        <v>3268.1</v>
      </c>
      <c r="D39" s="113"/>
      <c r="E39" s="208">
        <v>3268.1</v>
      </c>
      <c r="F39" s="109" t="e">
        <f t="shared" si="6"/>
        <v>#DIV/0!</v>
      </c>
      <c r="G39" s="100"/>
      <c r="H39" s="210">
        <v>3268</v>
      </c>
      <c r="I39" s="109" t="e">
        <f>H39/G39*100</f>
        <v>#DIV/0!</v>
      </c>
      <c r="J39" s="120">
        <f>G39</f>
        <v>0</v>
      </c>
      <c r="K39" s="120"/>
      <c r="L39" s="120">
        <f>H39</f>
        <v>3268</v>
      </c>
      <c r="M39" s="109" t="e">
        <f t="shared" ref="M39:M52" si="7">L39/J39*100</f>
        <v>#DIV/0!</v>
      </c>
    </row>
    <row r="40" spans="1:15" s="8" customFormat="1" ht="75.75" customHeight="1">
      <c r="A40" s="114" t="s">
        <v>138</v>
      </c>
      <c r="B40" s="18">
        <v>0</v>
      </c>
      <c r="C40" s="15">
        <v>0</v>
      </c>
      <c r="D40" s="100">
        <v>0</v>
      </c>
      <c r="E40" s="206">
        <v>0</v>
      </c>
      <c r="F40" s="109">
        <v>0</v>
      </c>
      <c r="G40" s="100">
        <v>25529</v>
      </c>
      <c r="H40" s="209">
        <v>25529</v>
      </c>
      <c r="I40" s="109">
        <f>H40/G40*100</f>
        <v>100</v>
      </c>
      <c r="J40" s="120">
        <f>G40</f>
        <v>25529</v>
      </c>
      <c r="K40" s="120"/>
      <c r="L40" s="120">
        <f>H40</f>
        <v>25529</v>
      </c>
      <c r="M40" s="109">
        <f>L40/J40*100</f>
        <v>100</v>
      </c>
      <c r="O40" s="20"/>
    </row>
    <row r="41" spans="1:15" s="8" customFormat="1" ht="72.75" customHeight="1">
      <c r="A41" s="114" t="s">
        <v>139</v>
      </c>
      <c r="B41" s="18">
        <v>0</v>
      </c>
      <c r="C41" s="9">
        <v>0</v>
      </c>
      <c r="D41" s="100">
        <v>0</v>
      </c>
      <c r="E41" s="209">
        <v>0</v>
      </c>
      <c r="F41" s="109">
        <v>0</v>
      </c>
      <c r="G41" s="100">
        <v>2606</v>
      </c>
      <c r="H41" s="209">
        <v>9909</v>
      </c>
      <c r="I41" s="109">
        <f>H41/G41*100</f>
        <v>380.23791250959323</v>
      </c>
      <c r="J41" s="120">
        <f>G41</f>
        <v>2606</v>
      </c>
      <c r="K41" s="120"/>
      <c r="L41" s="120">
        <f>H41</f>
        <v>9909</v>
      </c>
      <c r="M41" s="109">
        <f>L41/J41*100</f>
        <v>380.23791250959323</v>
      </c>
      <c r="O41" s="20"/>
    </row>
    <row r="42" spans="1:15" s="8" customFormat="1" ht="72" customHeight="1">
      <c r="A42" s="114" t="s">
        <v>122</v>
      </c>
      <c r="B42" s="18">
        <v>0</v>
      </c>
      <c r="C42" s="9">
        <v>537405</v>
      </c>
      <c r="D42" s="100">
        <v>0</v>
      </c>
      <c r="E42" s="209">
        <v>0</v>
      </c>
      <c r="F42" s="109" t="e">
        <f t="shared" si="6"/>
        <v>#DIV/0!</v>
      </c>
      <c r="G42" s="100">
        <v>7949</v>
      </c>
      <c r="H42" s="209">
        <v>56115</v>
      </c>
      <c r="I42" s="109">
        <f>H42/G42*100</f>
        <v>705.93785381809028</v>
      </c>
      <c r="J42" s="120">
        <f t="shared" ref="J42:J51" si="8">D42+G42</f>
        <v>7949</v>
      </c>
      <c r="K42" s="120"/>
      <c r="L42" s="120">
        <f t="shared" ref="L42:L51" si="9">E42+H42</f>
        <v>56115</v>
      </c>
      <c r="M42" s="109">
        <f t="shared" si="7"/>
        <v>705.93785381809028</v>
      </c>
    </row>
    <row r="43" spans="1:15" s="8" customFormat="1" ht="31.5" customHeight="1">
      <c r="A43" s="220" t="s">
        <v>189</v>
      </c>
      <c r="B43" s="18">
        <v>0</v>
      </c>
      <c r="C43" s="9">
        <v>0</v>
      </c>
      <c r="D43" s="100">
        <v>0</v>
      </c>
      <c r="E43" s="209">
        <v>0</v>
      </c>
      <c r="F43" s="109">
        <v>0</v>
      </c>
      <c r="G43" s="100">
        <v>0</v>
      </c>
      <c r="H43" s="209">
        <v>2843</v>
      </c>
      <c r="I43" s="109">
        <v>0</v>
      </c>
      <c r="J43" s="120">
        <v>0</v>
      </c>
      <c r="K43" s="120"/>
      <c r="L43" s="120">
        <v>0</v>
      </c>
      <c r="M43" s="109">
        <v>0</v>
      </c>
    </row>
    <row r="44" spans="1:15" s="8" customFormat="1" ht="69.75" customHeight="1">
      <c r="A44" s="114" t="s">
        <v>133</v>
      </c>
      <c r="B44" s="18">
        <v>0</v>
      </c>
      <c r="C44" s="15">
        <v>0</v>
      </c>
      <c r="D44" s="112">
        <v>0</v>
      </c>
      <c r="E44" s="205">
        <v>0</v>
      </c>
      <c r="F44" s="109">
        <v>0</v>
      </c>
      <c r="G44" s="100">
        <v>6</v>
      </c>
      <c r="H44" s="209">
        <v>6</v>
      </c>
      <c r="I44" s="109">
        <f>H44/G44*100</f>
        <v>100</v>
      </c>
      <c r="J44" s="120">
        <f t="shared" si="8"/>
        <v>6</v>
      </c>
      <c r="K44" s="120"/>
      <c r="L44" s="120">
        <f t="shared" si="9"/>
        <v>6</v>
      </c>
      <c r="M44" s="109">
        <f>L44/J44*100</f>
        <v>100</v>
      </c>
      <c r="N44" s="20"/>
    </row>
    <row r="45" spans="1:15" s="8" customFormat="1" ht="50.25" customHeight="1">
      <c r="A45" s="114" t="s">
        <v>120</v>
      </c>
      <c r="B45" s="18">
        <v>0</v>
      </c>
      <c r="C45" s="15">
        <v>0</v>
      </c>
      <c r="D45" s="112">
        <v>0</v>
      </c>
      <c r="E45" s="205">
        <v>0</v>
      </c>
      <c r="F45" s="109">
        <v>0</v>
      </c>
      <c r="G45" s="100">
        <v>1144</v>
      </c>
      <c r="H45" s="209">
        <v>1228</v>
      </c>
      <c r="I45" s="109">
        <f>H45/G45*100</f>
        <v>107.34265734265733</v>
      </c>
      <c r="J45" s="120">
        <f t="shared" si="8"/>
        <v>1144</v>
      </c>
      <c r="K45" s="120"/>
      <c r="L45" s="120">
        <f t="shared" si="9"/>
        <v>1228</v>
      </c>
      <c r="M45" s="109">
        <f t="shared" si="7"/>
        <v>107.34265734265733</v>
      </c>
    </row>
    <row r="46" spans="1:15" s="8" customFormat="1" ht="71.25" customHeight="1">
      <c r="A46" s="114" t="s">
        <v>121</v>
      </c>
      <c r="B46" s="18">
        <v>571727</v>
      </c>
      <c r="C46" s="15">
        <v>553322</v>
      </c>
      <c r="D46" s="112">
        <v>111905</v>
      </c>
      <c r="E46" s="205">
        <v>155840</v>
      </c>
      <c r="F46" s="109">
        <f t="shared" si="6"/>
        <v>139.2609802957866</v>
      </c>
      <c r="G46" s="100">
        <v>0</v>
      </c>
      <c r="H46" s="209">
        <v>0</v>
      </c>
      <c r="I46" s="109">
        <v>0</v>
      </c>
      <c r="J46" s="120">
        <f t="shared" si="8"/>
        <v>111905</v>
      </c>
      <c r="K46" s="120"/>
      <c r="L46" s="120">
        <f t="shared" si="9"/>
        <v>155840</v>
      </c>
      <c r="M46" s="109">
        <f t="shared" si="7"/>
        <v>139.2609802957866</v>
      </c>
    </row>
    <row r="47" spans="1:15" s="8" customFormat="1" ht="136.5" customHeight="1">
      <c r="A47" s="114" t="s">
        <v>127</v>
      </c>
      <c r="B47" s="18">
        <v>6310</v>
      </c>
      <c r="C47" s="9">
        <v>6264</v>
      </c>
      <c r="D47" s="112">
        <v>1250</v>
      </c>
      <c r="E47" s="209">
        <v>1522</v>
      </c>
      <c r="F47" s="109">
        <f t="shared" si="6"/>
        <v>121.76</v>
      </c>
      <c r="G47" s="100">
        <v>0</v>
      </c>
      <c r="H47" s="209">
        <v>0</v>
      </c>
      <c r="I47" s="109">
        <v>0</v>
      </c>
      <c r="J47" s="120">
        <f t="shared" si="8"/>
        <v>1250</v>
      </c>
      <c r="K47" s="120"/>
      <c r="L47" s="120">
        <f t="shared" si="9"/>
        <v>1522</v>
      </c>
      <c r="M47" s="109">
        <f t="shared" si="7"/>
        <v>121.76</v>
      </c>
    </row>
    <row r="48" spans="1:15" s="8" customFormat="1" ht="69.75" customHeight="1">
      <c r="A48" s="114" t="s">
        <v>128</v>
      </c>
      <c r="B48" s="18">
        <v>0</v>
      </c>
      <c r="C48" s="9">
        <v>20000</v>
      </c>
      <c r="D48" s="112">
        <v>0</v>
      </c>
      <c r="E48" s="209">
        <v>0</v>
      </c>
      <c r="F48" s="109" t="e">
        <f t="shared" si="6"/>
        <v>#DIV/0!</v>
      </c>
      <c r="G48" s="112">
        <v>8343</v>
      </c>
      <c r="H48" s="209">
        <v>13913</v>
      </c>
      <c r="I48" s="109">
        <f>H48/G48*100</f>
        <v>166.76255543569459</v>
      </c>
      <c r="J48" s="120">
        <f t="shared" si="8"/>
        <v>8343</v>
      </c>
      <c r="K48" s="123"/>
      <c r="L48" s="120">
        <f t="shared" si="9"/>
        <v>13913</v>
      </c>
      <c r="M48" s="109">
        <f t="shared" si="7"/>
        <v>166.76255543569459</v>
      </c>
    </row>
    <row r="49" spans="1:14" s="8" customFormat="1" ht="69.75" customHeight="1">
      <c r="A49" s="54" t="s">
        <v>134</v>
      </c>
      <c r="B49" s="18">
        <v>0</v>
      </c>
      <c r="C49" s="15">
        <v>0</v>
      </c>
      <c r="D49" s="213">
        <v>0</v>
      </c>
      <c r="E49" s="209">
        <v>0</v>
      </c>
      <c r="F49" s="109" t="e">
        <f t="shared" si="6"/>
        <v>#DIV/0!</v>
      </c>
      <c r="G49" s="213">
        <v>0</v>
      </c>
      <c r="H49" s="209">
        <v>0</v>
      </c>
      <c r="I49" s="109">
        <v>0</v>
      </c>
      <c r="J49" s="120">
        <f t="shared" si="8"/>
        <v>0</v>
      </c>
      <c r="K49" s="215"/>
      <c r="L49" s="120">
        <f t="shared" si="9"/>
        <v>0</v>
      </c>
      <c r="M49" s="109" t="e">
        <f>L49/J49*100</f>
        <v>#DIV/0!</v>
      </c>
    </row>
    <row r="50" spans="1:14" s="8" customFormat="1" ht="117.75" customHeight="1">
      <c r="A50" s="54" t="s">
        <v>200</v>
      </c>
      <c r="B50" s="18">
        <v>0</v>
      </c>
      <c r="C50" s="15">
        <v>0</v>
      </c>
      <c r="D50" s="213">
        <v>0</v>
      </c>
      <c r="E50" s="209">
        <v>0</v>
      </c>
      <c r="F50" s="126">
        <v>0</v>
      </c>
      <c r="G50" s="213">
        <v>0</v>
      </c>
      <c r="H50" s="209">
        <v>0</v>
      </c>
      <c r="I50" s="109">
        <v>0</v>
      </c>
      <c r="J50" s="120">
        <f t="shared" si="8"/>
        <v>0</v>
      </c>
      <c r="K50" s="215"/>
      <c r="L50" s="120">
        <f t="shared" si="9"/>
        <v>0</v>
      </c>
      <c r="M50" s="109">
        <v>0</v>
      </c>
    </row>
    <row r="51" spans="1:14" s="8" customFormat="1" ht="89.25" customHeight="1">
      <c r="A51" s="201" t="s">
        <v>129</v>
      </c>
      <c r="B51" s="18">
        <v>0</v>
      </c>
      <c r="C51" s="15">
        <v>0</v>
      </c>
      <c r="D51" s="203">
        <v>0</v>
      </c>
      <c r="E51" s="205">
        <v>0</v>
      </c>
      <c r="F51" s="218" t="e">
        <f t="shared" si="6"/>
        <v>#DIV/0!</v>
      </c>
      <c r="G51" s="125">
        <v>0</v>
      </c>
      <c r="H51" s="209">
        <v>-26</v>
      </c>
      <c r="I51" s="109">
        <v>0</v>
      </c>
      <c r="J51" s="120">
        <f t="shared" si="8"/>
        <v>0</v>
      </c>
      <c r="K51" s="125"/>
      <c r="L51" s="120">
        <f t="shared" si="9"/>
        <v>-26</v>
      </c>
      <c r="M51" s="109" t="e">
        <f t="shared" si="7"/>
        <v>#DIV/0!</v>
      </c>
      <c r="N51" s="46"/>
    </row>
    <row r="52" spans="1:14" s="8" customFormat="1" ht="20.25" customHeight="1">
      <c r="A52" s="165" t="s">
        <v>3</v>
      </c>
      <c r="B52" s="120">
        <v>1061923</v>
      </c>
      <c r="C52" s="221">
        <f>C35+C36+C37+C38+C40+C41+C42+C43+C44+C45+C46+C47+C48</f>
        <v>1666620.3</v>
      </c>
      <c r="D52" s="120">
        <f>D36+D37+D38+D39+D40+D41+D42+D44+D45+D46+D47+D48+D51+D35+D49</f>
        <v>226084</v>
      </c>
      <c r="E52" s="120">
        <f>E35+E36+E37+E38+E40+E41+E42+E44+E45+E46+E47+E48+E49+E51+E50</f>
        <v>290547</v>
      </c>
      <c r="F52" s="219">
        <f>E52/D52*100</f>
        <v>128.5128536296244</v>
      </c>
      <c r="G52" s="120">
        <f>G36+G37+G38+G39+G40+G41+G42+G44+G45+G46+G47+G48+G51+G35</f>
        <v>100840</v>
      </c>
      <c r="H52" s="120">
        <f>H35+H36+H37+H38+H40+H41+H42+H44+H45+H46+H47+H48+H49+H51+H43</f>
        <v>171233</v>
      </c>
      <c r="I52" s="109">
        <f>H52/G52*100</f>
        <v>169.80662435541453</v>
      </c>
      <c r="J52" s="120">
        <f>(D52+G52)-(D47+G38+G40+G41+G42+G44+G45+G48+G51)</f>
        <v>280097</v>
      </c>
      <c r="K52" s="120">
        <f>(E52+H52)-(E47+H38+H40+H41+H42+H44+H45+H48+H51)</f>
        <v>350316</v>
      </c>
      <c r="L52" s="120">
        <f>(E52+H52)-(E47+H38+H40+H41+H42+H44+H48)</f>
        <v>351518</v>
      </c>
      <c r="M52" s="109">
        <f t="shared" si="7"/>
        <v>125.49866653337951</v>
      </c>
      <c r="N52" s="46"/>
    </row>
    <row r="53" spans="1:14" s="8" customFormat="1" ht="24" hidden="1" customHeight="1" thickBot="1">
      <c r="A53" s="299" t="s">
        <v>79</v>
      </c>
      <c r="B53" s="300"/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1"/>
    </row>
    <row r="54" spans="1:14" s="8" customFormat="1" ht="19.5" hidden="1" customHeight="1">
      <c r="A54" s="293" t="s">
        <v>35</v>
      </c>
      <c r="B54" s="228"/>
      <c r="C54" s="228"/>
      <c r="D54" s="294" t="s">
        <v>23</v>
      </c>
      <c r="E54" s="294"/>
      <c r="F54" s="294"/>
      <c r="G54" s="295" t="s">
        <v>38</v>
      </c>
      <c r="H54" s="296"/>
      <c r="I54" s="297"/>
      <c r="J54" s="298" t="s">
        <v>74</v>
      </c>
      <c r="K54" s="298"/>
      <c r="L54" s="298"/>
      <c r="M54" s="298"/>
    </row>
    <row r="55" spans="1:14" s="8" customFormat="1" ht="69" hidden="1" customHeight="1">
      <c r="A55" s="278"/>
      <c r="B55" s="229"/>
      <c r="C55" s="229"/>
      <c r="D55" s="105" t="s">
        <v>170</v>
      </c>
      <c r="E55" s="105" t="s">
        <v>167</v>
      </c>
      <c r="F55" s="106" t="s">
        <v>53</v>
      </c>
      <c r="G55" s="105" t="s">
        <v>168</v>
      </c>
      <c r="H55" s="105" t="s">
        <v>167</v>
      </c>
      <c r="I55" s="106" t="s">
        <v>53</v>
      </c>
      <c r="J55" s="105" t="s">
        <v>170</v>
      </c>
      <c r="K55" s="105" t="s">
        <v>161</v>
      </c>
      <c r="L55" s="105" t="s">
        <v>167</v>
      </c>
      <c r="M55" s="106" t="s">
        <v>53</v>
      </c>
    </row>
    <row r="56" spans="1:14" s="8" customFormat="1" ht="33.75" hidden="1" customHeight="1">
      <c r="A56" s="127" t="s">
        <v>46</v>
      </c>
      <c r="B56" s="127"/>
      <c r="C56" s="127"/>
      <c r="D56" s="128">
        <f>SUM(D57:D63)</f>
        <v>12393</v>
      </c>
      <c r="E56" s="128">
        <f>SUM(E57:E63)</f>
        <v>22692</v>
      </c>
      <c r="F56" s="109">
        <f t="shared" ref="F56:F87" si="10">IF(D56=0,  "0 ", E56/D56*100)</f>
        <v>183.10336480271121</v>
      </c>
      <c r="G56" s="128">
        <f>SUM(G57:G63)</f>
        <v>8004</v>
      </c>
      <c r="H56" s="128">
        <f>SUM(H57:H63)</f>
        <v>14033</v>
      </c>
      <c r="I56" s="109">
        <f t="shared" ref="I56:I87" si="11">IF(G56=0,  "0 ", H56/G56*100)</f>
        <v>175.32483758120941</v>
      </c>
      <c r="J56" s="128">
        <f>SUM(J57:J63)</f>
        <v>20361</v>
      </c>
      <c r="K56" s="128">
        <f>SUM(K57:K63)</f>
        <v>130</v>
      </c>
      <c r="L56" s="128">
        <f>SUM(L57:L63)</f>
        <v>36595</v>
      </c>
      <c r="M56" s="109">
        <f t="shared" ref="M56:M87" si="12">IF(J56=0,  "0 ", L56/J56*100)</f>
        <v>179.73085801286774</v>
      </c>
    </row>
    <row r="57" spans="1:14" s="8" customFormat="1" ht="76.5" hidden="1" customHeight="1">
      <c r="A57" s="97" t="s">
        <v>54</v>
      </c>
      <c r="B57" s="97"/>
      <c r="C57" s="97"/>
      <c r="D57" s="129">
        <v>325</v>
      </c>
      <c r="E57" s="129">
        <v>1032</v>
      </c>
      <c r="F57" s="109">
        <f t="shared" si="10"/>
        <v>317.53846153846155</v>
      </c>
      <c r="G57" s="129">
        <v>0</v>
      </c>
      <c r="H57" s="129">
        <v>0</v>
      </c>
      <c r="I57" s="109" t="str">
        <f t="shared" si="11"/>
        <v xml:space="preserve">0 </v>
      </c>
      <c r="J57" s="99">
        <f>D57+G57</f>
        <v>325</v>
      </c>
      <c r="K57" s="99"/>
      <c r="L57" s="100">
        <f>E57+H57</f>
        <v>1032</v>
      </c>
      <c r="M57" s="109">
        <f t="shared" si="12"/>
        <v>317.53846153846155</v>
      </c>
    </row>
    <row r="58" spans="1:14" s="8" customFormat="1" ht="103.5" hidden="1" customHeight="1">
      <c r="A58" s="97" t="s">
        <v>55</v>
      </c>
      <c r="B58" s="97"/>
      <c r="C58" s="97"/>
      <c r="D58" s="98">
        <v>604</v>
      </c>
      <c r="E58" s="98">
        <v>940</v>
      </c>
      <c r="F58" s="109">
        <f t="shared" si="10"/>
        <v>155.62913907284766</v>
      </c>
      <c r="G58" s="98">
        <v>19</v>
      </c>
      <c r="H58" s="99">
        <v>20</v>
      </c>
      <c r="I58" s="109">
        <f t="shared" si="11"/>
        <v>105.26315789473684</v>
      </c>
      <c r="J58" s="99">
        <v>604</v>
      </c>
      <c r="K58" s="99">
        <v>20</v>
      </c>
      <c r="L58" s="100">
        <f>E58+H58-K58</f>
        <v>940</v>
      </c>
      <c r="M58" s="109">
        <f t="shared" si="12"/>
        <v>155.62913907284766</v>
      </c>
    </row>
    <row r="59" spans="1:14" s="10" customFormat="1" ht="136.5" hidden="1" customHeight="1">
      <c r="A59" s="97" t="s">
        <v>56</v>
      </c>
      <c r="B59" s="97"/>
      <c r="C59" s="97"/>
      <c r="D59" s="98">
        <v>9704</v>
      </c>
      <c r="E59" s="98">
        <v>17232</v>
      </c>
      <c r="F59" s="109">
        <f t="shared" si="10"/>
        <v>177.57625721352019</v>
      </c>
      <c r="G59" s="98">
        <v>7581</v>
      </c>
      <c r="H59" s="99">
        <v>13535</v>
      </c>
      <c r="I59" s="109">
        <f t="shared" si="11"/>
        <v>178.53845139163698</v>
      </c>
      <c r="J59" s="99">
        <v>17268</v>
      </c>
      <c r="K59" s="99">
        <v>10</v>
      </c>
      <c r="L59" s="100">
        <f>E59+H59-K59</f>
        <v>30757</v>
      </c>
      <c r="M59" s="109">
        <f t="shared" si="12"/>
        <v>178.11558952976605</v>
      </c>
      <c r="N59" s="46"/>
    </row>
    <row r="60" spans="1:14" s="10" customFormat="1" ht="28.5" hidden="1" customHeight="1">
      <c r="A60" s="97" t="s">
        <v>92</v>
      </c>
      <c r="B60" s="97"/>
      <c r="C60" s="97"/>
      <c r="D60" s="98">
        <v>0</v>
      </c>
      <c r="E60" s="98">
        <v>0</v>
      </c>
      <c r="F60" s="109" t="str">
        <f t="shared" si="10"/>
        <v xml:space="preserve">0 </v>
      </c>
      <c r="G60" s="98">
        <v>0</v>
      </c>
      <c r="H60" s="99">
        <v>0</v>
      </c>
      <c r="I60" s="109" t="str">
        <f t="shared" si="11"/>
        <v xml:space="preserve">0 </v>
      </c>
      <c r="J60" s="99">
        <f>D60+G60</f>
        <v>0</v>
      </c>
      <c r="K60" s="99"/>
      <c r="L60" s="100">
        <f>E60+H60</f>
        <v>0</v>
      </c>
      <c r="M60" s="109" t="str">
        <f t="shared" si="12"/>
        <v xml:space="preserve">0 </v>
      </c>
      <c r="N60" s="46"/>
    </row>
    <row r="61" spans="1:14" s="8" customFormat="1" ht="36.75" hidden="1" customHeight="1">
      <c r="A61" s="97" t="s">
        <v>6</v>
      </c>
      <c r="B61" s="97"/>
      <c r="C61" s="97"/>
      <c r="D61" s="98">
        <v>359</v>
      </c>
      <c r="E61" s="98">
        <v>682</v>
      </c>
      <c r="F61" s="109">
        <f t="shared" si="10"/>
        <v>189.97214484679665</v>
      </c>
      <c r="G61" s="98">
        <v>0</v>
      </c>
      <c r="H61" s="99">
        <v>0</v>
      </c>
      <c r="I61" s="109" t="str">
        <f t="shared" si="11"/>
        <v xml:space="preserve">0 </v>
      </c>
      <c r="J61" s="99">
        <f>D61+G61</f>
        <v>359</v>
      </c>
      <c r="K61" s="99"/>
      <c r="L61" s="100">
        <f>E61+H61</f>
        <v>682</v>
      </c>
      <c r="M61" s="109">
        <f t="shared" si="12"/>
        <v>189.97214484679665</v>
      </c>
      <c r="N61" s="46"/>
    </row>
    <row r="62" spans="1:14" s="8" customFormat="1" ht="31.5" hidden="1" customHeight="1">
      <c r="A62" s="97" t="s">
        <v>75</v>
      </c>
      <c r="B62" s="97"/>
      <c r="C62" s="97"/>
      <c r="D62" s="98">
        <v>0</v>
      </c>
      <c r="E62" s="98">
        <v>0</v>
      </c>
      <c r="F62" s="109" t="str">
        <f t="shared" si="10"/>
        <v xml:space="preserve">0 </v>
      </c>
      <c r="G62" s="98">
        <v>0</v>
      </c>
      <c r="H62" s="99">
        <v>0</v>
      </c>
      <c r="I62" s="109" t="str">
        <f t="shared" si="11"/>
        <v xml:space="preserve">0 </v>
      </c>
      <c r="J62" s="99">
        <v>0</v>
      </c>
      <c r="K62" s="99"/>
      <c r="L62" s="100">
        <f>E62+H62</f>
        <v>0</v>
      </c>
      <c r="M62" s="109" t="str">
        <f t="shared" si="12"/>
        <v xml:space="preserve">0 </v>
      </c>
      <c r="N62" s="46"/>
    </row>
    <row r="63" spans="1:14" s="8" customFormat="1" ht="33.75" hidden="1" customHeight="1">
      <c r="A63" s="97" t="s">
        <v>57</v>
      </c>
      <c r="B63" s="97"/>
      <c r="C63" s="97"/>
      <c r="D63" s="98">
        <v>1401</v>
      </c>
      <c r="E63" s="98">
        <v>2806</v>
      </c>
      <c r="F63" s="109">
        <f t="shared" si="10"/>
        <v>200.28551034975018</v>
      </c>
      <c r="G63" s="98">
        <v>404</v>
      </c>
      <c r="H63" s="99">
        <v>478</v>
      </c>
      <c r="I63" s="109">
        <f t="shared" si="11"/>
        <v>118.31683168316832</v>
      </c>
      <c r="J63" s="99">
        <f>D63+G63</f>
        <v>1805</v>
      </c>
      <c r="K63" s="99">
        <v>100</v>
      </c>
      <c r="L63" s="100">
        <f>E63+H63-K63</f>
        <v>3184</v>
      </c>
      <c r="M63" s="109">
        <f t="shared" si="12"/>
        <v>176.39889196675901</v>
      </c>
      <c r="N63" s="46"/>
    </row>
    <row r="64" spans="1:14" s="8" customFormat="1" ht="31.5" hidden="1" customHeight="1">
      <c r="A64" s="127" t="s">
        <v>47</v>
      </c>
      <c r="B64" s="127"/>
      <c r="C64" s="127"/>
      <c r="D64" s="128">
        <f>D65</f>
        <v>286</v>
      </c>
      <c r="E64" s="128">
        <f>E65</f>
        <v>0</v>
      </c>
      <c r="F64" s="109">
        <f t="shared" si="10"/>
        <v>0</v>
      </c>
      <c r="G64" s="128">
        <f>G65</f>
        <v>171</v>
      </c>
      <c r="H64" s="128">
        <f>H65</f>
        <v>347</v>
      </c>
      <c r="I64" s="109">
        <f t="shared" si="11"/>
        <v>202.92397660818713</v>
      </c>
      <c r="J64" s="128">
        <f>J65</f>
        <v>171</v>
      </c>
      <c r="K64" s="128">
        <f>K65</f>
        <v>0</v>
      </c>
      <c r="L64" s="128">
        <f>L65</f>
        <v>347</v>
      </c>
      <c r="M64" s="109">
        <f t="shared" si="12"/>
        <v>202.92397660818713</v>
      </c>
      <c r="N64" s="46"/>
    </row>
    <row r="65" spans="1:14" s="8" customFormat="1" ht="35.25" hidden="1" customHeight="1">
      <c r="A65" s="97" t="s">
        <v>26</v>
      </c>
      <c r="B65" s="97"/>
      <c r="C65" s="97"/>
      <c r="D65" s="98">
        <v>286</v>
      </c>
      <c r="E65" s="98">
        <v>0</v>
      </c>
      <c r="F65" s="109">
        <f t="shared" si="10"/>
        <v>0</v>
      </c>
      <c r="G65" s="98">
        <v>171</v>
      </c>
      <c r="H65" s="99">
        <v>347</v>
      </c>
      <c r="I65" s="109">
        <f t="shared" si="11"/>
        <v>202.92397660818713</v>
      </c>
      <c r="J65" s="99">
        <v>171</v>
      </c>
      <c r="K65" s="99"/>
      <c r="L65" s="100">
        <f>E65+H65</f>
        <v>347</v>
      </c>
      <c r="M65" s="109">
        <f t="shared" si="12"/>
        <v>202.92397660818713</v>
      </c>
      <c r="N65" s="46"/>
    </row>
    <row r="66" spans="1:14" s="8" customFormat="1" ht="40.5" hidden="1" customHeight="1">
      <c r="A66" s="97" t="s">
        <v>41</v>
      </c>
      <c r="B66" s="97"/>
      <c r="C66" s="97"/>
      <c r="D66" s="98"/>
      <c r="E66" s="98"/>
      <c r="F66" s="109" t="str">
        <f t="shared" si="10"/>
        <v xml:space="preserve">0 </v>
      </c>
      <c r="G66" s="98"/>
      <c r="H66" s="99"/>
      <c r="I66" s="109" t="str">
        <f t="shared" si="11"/>
        <v xml:space="preserve">0 </v>
      </c>
      <c r="J66" s="99">
        <f>D66+G66</f>
        <v>0</v>
      </c>
      <c r="K66" s="99"/>
      <c r="L66" s="99">
        <f>E66+H66</f>
        <v>0</v>
      </c>
      <c r="M66" s="109" t="str">
        <f t="shared" si="12"/>
        <v xml:space="preserve">0 </v>
      </c>
      <c r="N66" s="46"/>
    </row>
    <row r="67" spans="1:14" s="8" customFormat="1" ht="56.25" hidden="1" customHeight="1">
      <c r="A67" s="127" t="s">
        <v>107</v>
      </c>
      <c r="B67" s="127"/>
      <c r="C67" s="127"/>
      <c r="D67" s="128">
        <f>D68+D69+D71+D72+D70</f>
        <v>1602</v>
      </c>
      <c r="E67" s="128">
        <f>E68+E69+E71+E72</f>
        <v>2588</v>
      </c>
      <c r="F67" s="109">
        <f t="shared" si="10"/>
        <v>161.54806491885142</v>
      </c>
      <c r="G67" s="128">
        <f>G68+G69+G72+G71</f>
        <v>837</v>
      </c>
      <c r="H67" s="128">
        <f>H68+H72+H69+H71</f>
        <v>2172</v>
      </c>
      <c r="I67" s="109">
        <f t="shared" si="11"/>
        <v>259.49820788530468</v>
      </c>
      <c r="J67" s="128">
        <f>J68+J69+J72+J71+J70</f>
        <v>2439</v>
      </c>
      <c r="K67" s="128">
        <f>K68+K69+K72</f>
        <v>0</v>
      </c>
      <c r="L67" s="128">
        <f>L68+L69+L72+L71+J612</f>
        <v>4760</v>
      </c>
      <c r="M67" s="109">
        <f t="shared" si="12"/>
        <v>195.1619516195162</v>
      </c>
      <c r="N67" s="46"/>
    </row>
    <row r="68" spans="1:14" s="8" customFormat="1" ht="19.5" hidden="1" customHeight="1">
      <c r="A68" s="97" t="s">
        <v>111</v>
      </c>
      <c r="B68" s="97"/>
      <c r="C68" s="97"/>
      <c r="D68" s="98">
        <v>241</v>
      </c>
      <c r="E68" s="98">
        <v>609</v>
      </c>
      <c r="F68" s="109">
        <f t="shared" si="10"/>
        <v>252.69709543568464</v>
      </c>
      <c r="G68" s="98">
        <v>0</v>
      </c>
      <c r="H68" s="99">
        <v>0</v>
      </c>
      <c r="I68" s="109" t="str">
        <f t="shared" si="11"/>
        <v xml:space="preserve">0 </v>
      </c>
      <c r="J68" s="99">
        <f>D68+G68</f>
        <v>241</v>
      </c>
      <c r="K68" s="99"/>
      <c r="L68" s="99">
        <f>E68+H68</f>
        <v>609</v>
      </c>
      <c r="M68" s="109">
        <f t="shared" si="12"/>
        <v>252.69709543568464</v>
      </c>
      <c r="N68" s="46"/>
    </row>
    <row r="69" spans="1:14" s="8" customFormat="1" ht="91.5" hidden="1" customHeight="1">
      <c r="A69" s="97" t="s">
        <v>69</v>
      </c>
      <c r="B69" s="97"/>
      <c r="C69" s="97"/>
      <c r="D69" s="98"/>
      <c r="E69" s="98"/>
      <c r="F69" s="109" t="str">
        <f t="shared" si="10"/>
        <v xml:space="preserve">0 </v>
      </c>
      <c r="G69" s="98">
        <v>0</v>
      </c>
      <c r="H69" s="99">
        <v>0</v>
      </c>
      <c r="I69" s="109" t="str">
        <f t="shared" si="11"/>
        <v xml:space="preserve">0 </v>
      </c>
      <c r="J69" s="99">
        <f>D69+G69</f>
        <v>0</v>
      </c>
      <c r="K69" s="99"/>
      <c r="L69" s="99">
        <f>E69+H69</f>
        <v>0</v>
      </c>
      <c r="M69" s="109" t="str">
        <f t="shared" si="12"/>
        <v xml:space="preserve">0 </v>
      </c>
      <c r="N69" s="46"/>
    </row>
    <row r="70" spans="1:14" s="8" customFormat="1" ht="91.5" hidden="1" customHeight="1">
      <c r="A70" s="97" t="s">
        <v>125</v>
      </c>
      <c r="B70" s="97"/>
      <c r="C70" s="97"/>
      <c r="D70" s="98">
        <v>0</v>
      </c>
      <c r="E70" s="98">
        <v>0</v>
      </c>
      <c r="F70" s="109"/>
      <c r="G70" s="98">
        <v>0</v>
      </c>
      <c r="H70" s="99">
        <v>0</v>
      </c>
      <c r="I70" s="109" t="str">
        <f t="shared" si="11"/>
        <v xml:space="preserve">0 </v>
      </c>
      <c r="J70" s="99">
        <f>D70+G70</f>
        <v>0</v>
      </c>
      <c r="K70" s="99"/>
      <c r="L70" s="99">
        <f>E70+H70</f>
        <v>0</v>
      </c>
      <c r="M70" s="109"/>
      <c r="N70" s="46"/>
    </row>
    <row r="71" spans="1:14" s="8" customFormat="1" ht="46.5" hidden="1" customHeight="1">
      <c r="A71" s="97" t="s">
        <v>104</v>
      </c>
      <c r="B71" s="97"/>
      <c r="C71" s="97"/>
      <c r="D71" s="98">
        <v>1190</v>
      </c>
      <c r="E71" s="98">
        <v>1906</v>
      </c>
      <c r="F71" s="109">
        <f t="shared" si="10"/>
        <v>160.16806722689077</v>
      </c>
      <c r="G71" s="98">
        <v>827</v>
      </c>
      <c r="H71" s="99">
        <v>1933</v>
      </c>
      <c r="I71" s="109">
        <f t="shared" si="11"/>
        <v>233.73639661426844</v>
      </c>
      <c r="J71" s="99">
        <f>D71+G71</f>
        <v>2017</v>
      </c>
      <c r="K71" s="99"/>
      <c r="L71" s="100">
        <f>E71+H71-K71</f>
        <v>3839</v>
      </c>
      <c r="M71" s="109">
        <f t="shared" si="12"/>
        <v>190.33217649975211</v>
      </c>
      <c r="N71" s="46"/>
    </row>
    <row r="72" spans="1:14" s="8" customFormat="1" ht="58.5" hidden="1" customHeight="1">
      <c r="A72" s="97" t="s">
        <v>91</v>
      </c>
      <c r="B72" s="97"/>
      <c r="C72" s="97"/>
      <c r="D72" s="98">
        <v>171</v>
      </c>
      <c r="E72" s="98">
        <v>73</v>
      </c>
      <c r="F72" s="109">
        <f t="shared" si="10"/>
        <v>42.690058479532162</v>
      </c>
      <c r="G72" s="98">
        <v>10</v>
      </c>
      <c r="H72" s="99">
        <v>239</v>
      </c>
      <c r="I72" s="109">
        <f t="shared" si="11"/>
        <v>2390</v>
      </c>
      <c r="J72" s="99">
        <f>D72+G72</f>
        <v>181</v>
      </c>
      <c r="K72" s="99"/>
      <c r="L72" s="100">
        <f>E72+H72</f>
        <v>312</v>
      </c>
      <c r="M72" s="109">
        <f t="shared" si="12"/>
        <v>172.37569060773481</v>
      </c>
      <c r="N72" s="46"/>
    </row>
    <row r="73" spans="1:14" s="8" customFormat="1" ht="35.25" hidden="1" customHeight="1">
      <c r="A73" s="127" t="s">
        <v>48</v>
      </c>
      <c r="B73" s="127"/>
      <c r="C73" s="127"/>
      <c r="D73" s="128">
        <f>D74+D76+D78+D79+D80+D75+D77</f>
        <v>13531</v>
      </c>
      <c r="E73" s="128">
        <f>E74+E76+E78+E79+E80+E75+E77</f>
        <v>124446</v>
      </c>
      <c r="F73" s="109">
        <f t="shared" si="10"/>
        <v>919.71029487842736</v>
      </c>
      <c r="G73" s="128">
        <f>G74+G76+G78+G79+G80+G75+G77</f>
        <v>4854</v>
      </c>
      <c r="H73" s="128">
        <f>H74+H76+H78+H79+H80+H75+H77</f>
        <v>10918</v>
      </c>
      <c r="I73" s="109">
        <f t="shared" si="11"/>
        <v>224.92789451998351</v>
      </c>
      <c r="J73" s="128">
        <f>J74+J76+J78+J79+J80+J75+J77</f>
        <v>17126</v>
      </c>
      <c r="K73" s="128">
        <f>K74+K76+K78+K79+K80+K75+K77</f>
        <v>6797</v>
      </c>
      <c r="L73" s="128">
        <f>L74+L76+L78+L79+L80+L75+L77</f>
        <v>128567</v>
      </c>
      <c r="M73" s="109">
        <f t="shared" si="12"/>
        <v>750.7123671610417</v>
      </c>
      <c r="N73" s="46"/>
    </row>
    <row r="74" spans="1:14" s="8" customFormat="1" ht="34.5" hidden="1" customHeight="1">
      <c r="A74" s="97" t="s">
        <v>76</v>
      </c>
      <c r="B74" s="97"/>
      <c r="C74" s="97"/>
      <c r="D74" s="98">
        <v>102</v>
      </c>
      <c r="E74" s="98">
        <v>165</v>
      </c>
      <c r="F74" s="109">
        <f t="shared" si="10"/>
        <v>161.76470588235296</v>
      </c>
      <c r="G74" s="98">
        <v>0</v>
      </c>
      <c r="H74" s="99">
        <v>0</v>
      </c>
      <c r="I74" s="109" t="str">
        <f t="shared" si="11"/>
        <v xml:space="preserve">0 </v>
      </c>
      <c r="J74" s="99">
        <f>D74+G74</f>
        <v>102</v>
      </c>
      <c r="K74" s="99"/>
      <c r="L74" s="99">
        <f>E74+H74</f>
        <v>165</v>
      </c>
      <c r="M74" s="109">
        <f t="shared" si="12"/>
        <v>161.76470588235296</v>
      </c>
      <c r="N74" s="46"/>
    </row>
    <row r="75" spans="1:14" s="8" customFormat="1" ht="36.75" hidden="1" customHeight="1">
      <c r="A75" s="97" t="s">
        <v>28</v>
      </c>
      <c r="B75" s="97"/>
      <c r="C75" s="97"/>
      <c r="D75" s="98">
        <v>1521</v>
      </c>
      <c r="E75" s="98">
        <v>2863</v>
      </c>
      <c r="F75" s="109">
        <f t="shared" si="10"/>
        <v>188.23142669296516</v>
      </c>
      <c r="G75" s="98">
        <v>0</v>
      </c>
      <c r="H75" s="99">
        <v>0</v>
      </c>
      <c r="I75" s="109" t="str">
        <f t="shared" si="11"/>
        <v xml:space="preserve">0 </v>
      </c>
      <c r="J75" s="99">
        <f>D75+G75</f>
        <v>1521</v>
      </c>
      <c r="K75" s="99"/>
      <c r="L75" s="99">
        <f>E75+H75</f>
        <v>2863</v>
      </c>
      <c r="M75" s="109">
        <f t="shared" si="12"/>
        <v>188.23142669296516</v>
      </c>
      <c r="N75" s="46"/>
    </row>
    <row r="76" spans="1:14" s="8" customFormat="1" ht="0.75" hidden="1" customHeight="1">
      <c r="A76" s="97" t="s">
        <v>70</v>
      </c>
      <c r="B76" s="97"/>
      <c r="C76" s="97"/>
      <c r="D76" s="98">
        <v>0</v>
      </c>
      <c r="E76" s="98">
        <v>0</v>
      </c>
      <c r="F76" s="109" t="str">
        <f t="shared" si="10"/>
        <v xml:space="preserve">0 </v>
      </c>
      <c r="G76" s="98">
        <v>0</v>
      </c>
      <c r="H76" s="99">
        <v>0</v>
      </c>
      <c r="I76" s="109" t="str">
        <f t="shared" si="11"/>
        <v xml:space="preserve">0 </v>
      </c>
      <c r="J76" s="99">
        <f>D76+G76</f>
        <v>0</v>
      </c>
      <c r="K76" s="99"/>
      <c r="L76" s="99">
        <f>E76+H76</f>
        <v>0</v>
      </c>
      <c r="M76" s="109" t="str">
        <f t="shared" si="12"/>
        <v xml:space="preserve">0 </v>
      </c>
      <c r="N76" s="46"/>
    </row>
    <row r="77" spans="1:14" s="8" customFormat="1" ht="19.5" hidden="1" customHeight="1">
      <c r="A77" s="97" t="s">
        <v>83</v>
      </c>
      <c r="B77" s="97"/>
      <c r="C77" s="97"/>
      <c r="D77" s="98">
        <v>0</v>
      </c>
      <c r="E77" s="98">
        <v>0</v>
      </c>
      <c r="F77" s="109" t="str">
        <f t="shared" si="10"/>
        <v xml:space="preserve">0 </v>
      </c>
      <c r="G77" s="98">
        <v>0</v>
      </c>
      <c r="H77" s="99">
        <v>0</v>
      </c>
      <c r="I77" s="109" t="str">
        <f t="shared" si="11"/>
        <v xml:space="preserve">0 </v>
      </c>
      <c r="J77" s="99">
        <f>D77+G77</f>
        <v>0</v>
      </c>
      <c r="K77" s="99"/>
      <c r="L77" s="99">
        <f>E77+H77</f>
        <v>0</v>
      </c>
      <c r="M77" s="109" t="str">
        <f t="shared" si="12"/>
        <v xml:space="preserve">0 </v>
      </c>
      <c r="N77" s="46"/>
    </row>
    <row r="78" spans="1:14" s="8" customFormat="1" ht="26.25" hidden="1" customHeight="1">
      <c r="A78" s="97" t="s">
        <v>27</v>
      </c>
      <c r="B78" s="97"/>
      <c r="C78" s="97"/>
      <c r="D78" s="98">
        <v>1702</v>
      </c>
      <c r="E78" s="98">
        <v>4382</v>
      </c>
      <c r="F78" s="109">
        <f t="shared" si="10"/>
        <v>257.46180963572266</v>
      </c>
      <c r="G78" s="98">
        <v>0</v>
      </c>
      <c r="H78" s="99">
        <v>0</v>
      </c>
      <c r="I78" s="109" t="str">
        <f t="shared" si="11"/>
        <v xml:space="preserve">0 </v>
      </c>
      <c r="J78" s="99">
        <f>D78+G78</f>
        <v>1702</v>
      </c>
      <c r="K78" s="99"/>
      <c r="L78" s="99">
        <f>E78+H78</f>
        <v>4382</v>
      </c>
      <c r="M78" s="109">
        <f t="shared" si="12"/>
        <v>257.46180963572266</v>
      </c>
      <c r="N78" s="46"/>
    </row>
    <row r="79" spans="1:14" s="8" customFormat="1" ht="24.75" hidden="1" customHeight="1">
      <c r="A79" s="97" t="s">
        <v>45</v>
      </c>
      <c r="B79" s="97"/>
      <c r="C79" s="97"/>
      <c r="D79" s="98">
        <v>1259</v>
      </c>
      <c r="E79" s="98">
        <v>95725</v>
      </c>
      <c r="F79" s="109">
        <f t="shared" si="10"/>
        <v>7603.2565528196983</v>
      </c>
      <c r="G79" s="98">
        <v>2397</v>
      </c>
      <c r="H79" s="99">
        <v>5292</v>
      </c>
      <c r="I79" s="109">
        <f t="shared" si="11"/>
        <v>220.77596996245305</v>
      </c>
      <c r="J79" s="99">
        <v>2397</v>
      </c>
      <c r="K79" s="99">
        <v>6797</v>
      </c>
      <c r="L79" s="99">
        <f>E79+H79-K79</f>
        <v>94220</v>
      </c>
      <c r="M79" s="109">
        <f t="shared" si="12"/>
        <v>3930.7467667918231</v>
      </c>
      <c r="N79" s="46"/>
    </row>
    <row r="80" spans="1:14" s="8" customFormat="1" ht="38.25" hidden="1" customHeight="1">
      <c r="A80" s="97" t="s">
        <v>34</v>
      </c>
      <c r="B80" s="97"/>
      <c r="C80" s="97"/>
      <c r="D80" s="98">
        <v>8947</v>
      </c>
      <c r="E80" s="98">
        <v>21311</v>
      </c>
      <c r="F80" s="109">
        <f t="shared" si="10"/>
        <v>238.19157259416562</v>
      </c>
      <c r="G80" s="98">
        <v>2457</v>
      </c>
      <c r="H80" s="99">
        <v>5626</v>
      </c>
      <c r="I80" s="109">
        <f t="shared" si="11"/>
        <v>228.97842897842901</v>
      </c>
      <c r="J80" s="99">
        <v>11404</v>
      </c>
      <c r="K80" s="99"/>
      <c r="L80" s="99">
        <f>E80+H80</f>
        <v>26937</v>
      </c>
      <c r="M80" s="109">
        <f t="shared" si="12"/>
        <v>236.20659417748158</v>
      </c>
      <c r="N80" s="46"/>
    </row>
    <row r="81" spans="1:31" s="8" customFormat="1" ht="36.75" hidden="1" customHeight="1">
      <c r="A81" s="127" t="s">
        <v>105</v>
      </c>
      <c r="B81" s="127"/>
      <c r="C81" s="127"/>
      <c r="D81" s="128">
        <f>D82+D83+D85+D86+D84</f>
        <v>3102</v>
      </c>
      <c r="E81" s="128">
        <f>E82+E83+E85+E86+E84</f>
        <v>40280</v>
      </c>
      <c r="F81" s="109">
        <f t="shared" si="10"/>
        <v>1298.5170857511284</v>
      </c>
      <c r="G81" s="128">
        <f>G82+G83+G85+G86+G84</f>
        <v>2536</v>
      </c>
      <c r="H81" s="128">
        <f>H82+H83+H85+H86</f>
        <v>31613</v>
      </c>
      <c r="I81" s="109">
        <f t="shared" si="11"/>
        <v>1246.5694006309147</v>
      </c>
      <c r="J81" s="128">
        <f>J82+J83+J85+J86+J84</f>
        <v>4414</v>
      </c>
      <c r="K81" s="128">
        <f>K82+K83+K85+K86+K84</f>
        <v>29708</v>
      </c>
      <c r="L81" s="128">
        <f>L82+L83+L85+L86+L84</f>
        <v>42185</v>
      </c>
      <c r="M81" s="109">
        <f t="shared" si="12"/>
        <v>955.70910738559132</v>
      </c>
      <c r="N81" s="46"/>
    </row>
    <row r="82" spans="1:31" s="8" customFormat="1" ht="30" hidden="1" customHeight="1">
      <c r="A82" s="97" t="s">
        <v>80</v>
      </c>
      <c r="B82" s="97"/>
      <c r="C82" s="97"/>
      <c r="D82" s="98">
        <v>55</v>
      </c>
      <c r="E82" s="98">
        <v>115</v>
      </c>
      <c r="F82" s="109">
        <f t="shared" si="10"/>
        <v>209.09090909090909</v>
      </c>
      <c r="G82" s="98">
        <v>0</v>
      </c>
      <c r="H82" s="99">
        <v>0</v>
      </c>
      <c r="I82" s="109" t="str">
        <f t="shared" si="11"/>
        <v xml:space="preserve">0 </v>
      </c>
      <c r="J82" s="99">
        <f>D82+G82</f>
        <v>55</v>
      </c>
      <c r="K82" s="99"/>
      <c r="L82" s="100">
        <f>E82+H82</f>
        <v>115</v>
      </c>
      <c r="M82" s="109">
        <f t="shared" si="12"/>
        <v>209.09090909090909</v>
      </c>
      <c r="N82" s="46"/>
      <c r="P82" s="101"/>
      <c r="W82" s="101"/>
      <c r="X82" s="101"/>
      <c r="Y82" s="102"/>
      <c r="Z82" s="101"/>
      <c r="AA82" s="101"/>
      <c r="AB82" s="102"/>
      <c r="AC82" s="101"/>
      <c r="AD82" s="101"/>
      <c r="AE82" s="101"/>
    </row>
    <row r="83" spans="1:31" s="8" customFormat="1" ht="29.25" hidden="1" customHeight="1">
      <c r="A83" s="97" t="s">
        <v>30</v>
      </c>
      <c r="B83" s="97"/>
      <c r="C83" s="97"/>
      <c r="D83" s="98"/>
      <c r="E83" s="98"/>
      <c r="F83" s="109" t="str">
        <f t="shared" si="10"/>
        <v xml:space="preserve">0 </v>
      </c>
      <c r="G83" s="98">
        <v>0</v>
      </c>
      <c r="H83" s="99">
        <v>0</v>
      </c>
      <c r="I83" s="109" t="str">
        <f t="shared" si="11"/>
        <v xml:space="preserve">0 </v>
      </c>
      <c r="J83" s="99">
        <f>D83+G83</f>
        <v>0</v>
      </c>
      <c r="K83" s="99"/>
      <c r="L83" s="100">
        <f>E83+H83</f>
        <v>0</v>
      </c>
      <c r="M83" s="109" t="str">
        <f t="shared" si="12"/>
        <v xml:space="preserve">0 </v>
      </c>
      <c r="N83" s="46"/>
    </row>
    <row r="84" spans="1:31" s="8" customFormat="1" ht="29.25" hidden="1" customHeight="1">
      <c r="A84" s="97" t="s">
        <v>30</v>
      </c>
      <c r="B84" s="97"/>
      <c r="C84" s="97"/>
      <c r="D84" s="98">
        <v>0</v>
      </c>
      <c r="E84" s="98">
        <v>75</v>
      </c>
      <c r="F84" s="109" t="str">
        <f t="shared" si="10"/>
        <v xml:space="preserve">0 </v>
      </c>
      <c r="G84" s="98">
        <v>0</v>
      </c>
      <c r="H84" s="99">
        <v>0</v>
      </c>
      <c r="I84" s="109" t="str">
        <f t="shared" si="11"/>
        <v xml:space="preserve">0 </v>
      </c>
      <c r="J84" s="99">
        <f>D84+G84</f>
        <v>0</v>
      </c>
      <c r="K84" s="99"/>
      <c r="L84" s="100">
        <f>E84+H84</f>
        <v>75</v>
      </c>
      <c r="M84" s="109" t="str">
        <f t="shared" si="12"/>
        <v xml:space="preserve">0 </v>
      </c>
      <c r="N84" s="46"/>
    </row>
    <row r="85" spans="1:31" s="8" customFormat="1" ht="27" hidden="1" customHeight="1">
      <c r="A85" s="97" t="s">
        <v>71</v>
      </c>
      <c r="B85" s="97"/>
      <c r="C85" s="97"/>
      <c r="D85" s="98">
        <v>3047</v>
      </c>
      <c r="E85" s="98">
        <v>40090</v>
      </c>
      <c r="F85" s="109">
        <f t="shared" si="10"/>
        <v>1315.7203807023302</v>
      </c>
      <c r="G85" s="98">
        <v>2536</v>
      </c>
      <c r="H85" s="99">
        <v>31613</v>
      </c>
      <c r="I85" s="109">
        <f t="shared" si="11"/>
        <v>1246.5694006309147</v>
      </c>
      <c r="J85" s="99">
        <v>4359</v>
      </c>
      <c r="K85" s="99">
        <v>29708</v>
      </c>
      <c r="L85" s="100">
        <f>E85+H85-K85</f>
        <v>41995</v>
      </c>
      <c r="M85" s="109">
        <f t="shared" si="12"/>
        <v>963.4090387703601</v>
      </c>
      <c r="N85" s="46"/>
    </row>
    <row r="86" spans="1:31" s="8" customFormat="1" ht="30" hidden="1" customHeight="1">
      <c r="A86" s="97" t="s">
        <v>72</v>
      </c>
      <c r="B86" s="97"/>
      <c r="C86" s="97"/>
      <c r="D86" s="98">
        <v>0</v>
      </c>
      <c r="E86" s="98">
        <v>0</v>
      </c>
      <c r="F86" s="109" t="str">
        <f t="shared" si="10"/>
        <v xml:space="preserve">0 </v>
      </c>
      <c r="G86" s="98">
        <v>0</v>
      </c>
      <c r="H86" s="99">
        <v>0</v>
      </c>
      <c r="I86" s="109" t="str">
        <f t="shared" si="11"/>
        <v xml:space="preserve">0 </v>
      </c>
      <c r="J86" s="99">
        <f>D86+G86</f>
        <v>0</v>
      </c>
      <c r="K86" s="99"/>
      <c r="L86" s="99">
        <f>E86+H86</f>
        <v>0</v>
      </c>
      <c r="M86" s="109" t="str">
        <f t="shared" si="12"/>
        <v xml:space="preserve">0 </v>
      </c>
      <c r="N86" s="46"/>
    </row>
    <row r="87" spans="1:31" s="8" customFormat="1" ht="36" hidden="1" customHeight="1">
      <c r="A87" s="127" t="s">
        <v>106</v>
      </c>
      <c r="B87" s="127"/>
      <c r="C87" s="127"/>
      <c r="D87" s="128">
        <f>D89+D88</f>
        <v>0</v>
      </c>
      <c r="E87" s="128">
        <f>E89</f>
        <v>0</v>
      </c>
      <c r="F87" s="109" t="str">
        <f t="shared" si="10"/>
        <v xml:space="preserve">0 </v>
      </c>
      <c r="G87" s="128">
        <f>G89</f>
        <v>0</v>
      </c>
      <c r="H87" s="128">
        <f>H89</f>
        <v>0</v>
      </c>
      <c r="I87" s="109" t="str">
        <f t="shared" si="11"/>
        <v xml:space="preserve">0 </v>
      </c>
      <c r="J87" s="128">
        <f>J89+J88</f>
        <v>0</v>
      </c>
      <c r="K87" s="128">
        <f>K89</f>
        <v>0</v>
      </c>
      <c r="L87" s="128">
        <f>L89</f>
        <v>0</v>
      </c>
      <c r="M87" s="109" t="str">
        <f t="shared" si="12"/>
        <v xml:space="preserve">0 </v>
      </c>
      <c r="N87" s="46"/>
    </row>
    <row r="88" spans="1:31" s="8" customFormat="1" ht="54" hidden="1" customHeight="1">
      <c r="A88" s="97" t="s">
        <v>93</v>
      </c>
      <c r="B88" s="97"/>
      <c r="C88" s="97"/>
      <c r="D88" s="129"/>
      <c r="E88" s="128">
        <v>0</v>
      </c>
      <c r="F88" s="109">
        <v>0</v>
      </c>
      <c r="G88" s="128">
        <v>0</v>
      </c>
      <c r="H88" s="128">
        <v>0</v>
      </c>
      <c r="I88" s="109">
        <v>0</v>
      </c>
      <c r="J88" s="128"/>
      <c r="K88" s="128"/>
      <c r="L88" s="128">
        <v>0</v>
      </c>
      <c r="M88" s="109"/>
      <c r="N88" s="46"/>
    </row>
    <row r="89" spans="1:31" s="8" customFormat="1" ht="33" hidden="1" customHeight="1">
      <c r="A89" s="97" t="s">
        <v>112</v>
      </c>
      <c r="B89" s="97"/>
      <c r="C89" s="97"/>
      <c r="D89" s="98"/>
      <c r="E89" s="98">
        <v>0</v>
      </c>
      <c r="F89" s="109" t="str">
        <f t="shared" ref="F89:F136" si="13">IF(D89=0,  "0 ", E89/D89*100)</f>
        <v xml:space="preserve">0 </v>
      </c>
      <c r="G89" s="98">
        <v>0</v>
      </c>
      <c r="H89" s="99">
        <v>0</v>
      </c>
      <c r="I89" s="109" t="str">
        <f t="shared" ref="I89:I129" si="14">IF(G89=0,  "0 ", H89/G89*100)</f>
        <v xml:space="preserve">0 </v>
      </c>
      <c r="J89" s="99">
        <f>D89+G89</f>
        <v>0</v>
      </c>
      <c r="K89" s="99"/>
      <c r="L89" s="100">
        <f>E89+H89</f>
        <v>0</v>
      </c>
      <c r="M89" s="109" t="str">
        <f t="shared" ref="M89:M124" si="15">IF(J89=0,  "0 ", L89/J89*100)</f>
        <v xml:space="preserve">0 </v>
      </c>
      <c r="N89" s="46"/>
    </row>
    <row r="90" spans="1:31" s="8" customFormat="1" ht="33" hidden="1" customHeight="1">
      <c r="A90" s="132" t="s">
        <v>106</v>
      </c>
      <c r="B90" s="132"/>
      <c r="C90" s="132"/>
      <c r="D90" s="130">
        <f>D91</f>
        <v>0</v>
      </c>
      <c r="E90" s="130">
        <f>E91</f>
        <v>0</v>
      </c>
      <c r="F90" s="109" t="str">
        <f t="shared" si="13"/>
        <v xml:space="preserve">0 </v>
      </c>
      <c r="G90" s="130"/>
      <c r="H90" s="135"/>
      <c r="I90" s="109" t="str">
        <f t="shared" si="14"/>
        <v xml:space="preserve">0 </v>
      </c>
      <c r="J90" s="135">
        <v>0</v>
      </c>
      <c r="K90" s="135"/>
      <c r="L90" s="120"/>
      <c r="M90" s="109" t="str">
        <f t="shared" si="15"/>
        <v xml:space="preserve">0 </v>
      </c>
      <c r="N90" s="46"/>
    </row>
    <row r="91" spans="1:31" s="8" customFormat="1" ht="33" hidden="1" customHeight="1">
      <c r="A91" s="97" t="s">
        <v>112</v>
      </c>
      <c r="B91" s="97"/>
      <c r="C91" s="97"/>
      <c r="D91" s="98">
        <v>0</v>
      </c>
      <c r="E91" s="98">
        <v>0</v>
      </c>
      <c r="F91" s="109"/>
      <c r="G91" s="98">
        <v>0</v>
      </c>
      <c r="H91" s="99">
        <v>0</v>
      </c>
      <c r="I91" s="109"/>
      <c r="J91" s="99">
        <v>0</v>
      </c>
      <c r="K91" s="99"/>
      <c r="L91" s="100"/>
      <c r="M91" s="109"/>
      <c r="N91" s="46"/>
    </row>
    <row r="92" spans="1:31" s="8" customFormat="1" ht="24.75" hidden="1" customHeight="1">
      <c r="A92" s="127" t="s">
        <v>49</v>
      </c>
      <c r="B92" s="127"/>
      <c r="C92" s="127"/>
      <c r="D92" s="130">
        <f>D93+D94+D97+D99+D100+D96</f>
        <v>81672</v>
      </c>
      <c r="E92" s="130">
        <f>E93+E94+E97+E99+E100+E96</f>
        <v>264663</v>
      </c>
      <c r="F92" s="109">
        <f t="shared" si="13"/>
        <v>324.0559800176315</v>
      </c>
      <c r="G92" s="128">
        <f>G93+G94+G97+G99+G100</f>
        <v>17</v>
      </c>
      <c r="H92" s="128">
        <f>H93+H94+H97+H99+H100</f>
        <v>20</v>
      </c>
      <c r="I92" s="109">
        <f t="shared" si="14"/>
        <v>117.64705882352942</v>
      </c>
      <c r="J92" s="128">
        <f>J93+J94+J97+J99+J100+J96</f>
        <v>81689</v>
      </c>
      <c r="K92" s="128">
        <f>K93+K94+K97+K99+K100+K96</f>
        <v>0</v>
      </c>
      <c r="L92" s="128">
        <f>L93+L94+L97+L99+L100+L96</f>
        <v>264683</v>
      </c>
      <c r="M92" s="109">
        <f t="shared" si="15"/>
        <v>324.01302500948719</v>
      </c>
      <c r="N92" s="46"/>
    </row>
    <row r="93" spans="1:31" s="8" customFormat="1" ht="24.75" hidden="1" customHeight="1">
      <c r="A93" s="97" t="s">
        <v>9</v>
      </c>
      <c r="B93" s="97"/>
      <c r="C93" s="97"/>
      <c r="D93" s="98">
        <v>22120</v>
      </c>
      <c r="E93" s="98">
        <v>75059</v>
      </c>
      <c r="F93" s="109">
        <f t="shared" si="13"/>
        <v>339.32640144665459</v>
      </c>
      <c r="G93" s="98">
        <v>0</v>
      </c>
      <c r="H93" s="99">
        <v>0</v>
      </c>
      <c r="I93" s="109" t="str">
        <f t="shared" si="14"/>
        <v xml:space="preserve">0 </v>
      </c>
      <c r="J93" s="99">
        <v>22120</v>
      </c>
      <c r="K93" s="99"/>
      <c r="L93" s="100">
        <f>E93+H93</f>
        <v>75059</v>
      </c>
      <c r="M93" s="109">
        <f t="shared" si="15"/>
        <v>339.32640144665459</v>
      </c>
      <c r="N93" s="46"/>
    </row>
    <row r="94" spans="1:31" s="8" customFormat="1" ht="25.5" hidden="1" customHeight="1">
      <c r="A94" s="97" t="s">
        <v>10</v>
      </c>
      <c r="B94" s="97"/>
      <c r="C94" s="97"/>
      <c r="D94" s="98">
        <v>48614</v>
      </c>
      <c r="E94" s="98">
        <v>167207</v>
      </c>
      <c r="F94" s="109">
        <f t="shared" si="13"/>
        <v>343.94824536141851</v>
      </c>
      <c r="G94" s="98">
        <v>0</v>
      </c>
      <c r="H94" s="99">
        <v>0</v>
      </c>
      <c r="I94" s="109" t="str">
        <f t="shared" si="14"/>
        <v xml:space="preserve">0 </v>
      </c>
      <c r="J94" s="99">
        <f>D94+G94</f>
        <v>48614</v>
      </c>
      <c r="K94" s="99"/>
      <c r="L94" s="100">
        <f>E94+H94</f>
        <v>167207</v>
      </c>
      <c r="M94" s="109">
        <f t="shared" si="15"/>
        <v>343.94824536141851</v>
      </c>
      <c r="N94" s="46"/>
    </row>
    <row r="95" spans="1:31" s="8" customFormat="1" ht="0.75" hidden="1" customHeight="1">
      <c r="A95" s="97" t="s">
        <v>21</v>
      </c>
      <c r="B95" s="97"/>
      <c r="C95" s="97"/>
      <c r="D95" s="98">
        <v>0</v>
      </c>
      <c r="E95" s="98"/>
      <c r="F95" s="109" t="str">
        <f t="shared" si="13"/>
        <v xml:space="preserve">0 </v>
      </c>
      <c r="G95" s="98"/>
      <c r="H95" s="99"/>
      <c r="I95" s="109" t="str">
        <f t="shared" si="14"/>
        <v xml:space="preserve">0 </v>
      </c>
      <c r="J95" s="99">
        <f>D95+G95</f>
        <v>0</v>
      </c>
      <c r="K95" s="99"/>
      <c r="L95" s="100">
        <f>E95+H95</f>
        <v>0</v>
      </c>
      <c r="M95" s="109" t="str">
        <f t="shared" si="15"/>
        <v xml:space="preserve">0 </v>
      </c>
      <c r="N95" s="46"/>
    </row>
    <row r="96" spans="1:31" s="8" customFormat="1" ht="41.25" hidden="1" customHeight="1">
      <c r="A96" s="97" t="s">
        <v>113</v>
      </c>
      <c r="B96" s="97"/>
      <c r="C96" s="97"/>
      <c r="D96" s="98">
        <v>5885</v>
      </c>
      <c r="E96" s="98">
        <v>11436</v>
      </c>
      <c r="F96" s="109">
        <f t="shared" si="13"/>
        <v>194.32455395072216</v>
      </c>
      <c r="G96" s="98">
        <v>0</v>
      </c>
      <c r="H96" s="99">
        <v>0</v>
      </c>
      <c r="I96" s="109" t="str">
        <f t="shared" si="14"/>
        <v xml:space="preserve">0 </v>
      </c>
      <c r="J96" s="99">
        <f>D96+G96</f>
        <v>5885</v>
      </c>
      <c r="K96" s="99"/>
      <c r="L96" s="100">
        <f>E96+H96</f>
        <v>11436</v>
      </c>
      <c r="M96" s="109">
        <f t="shared" si="15"/>
        <v>194.32455395072216</v>
      </c>
      <c r="N96" s="46"/>
    </row>
    <row r="97" spans="1:14" s="8" customFormat="1" ht="54.75" hidden="1" customHeight="1">
      <c r="A97" s="97" t="s">
        <v>96</v>
      </c>
      <c r="B97" s="97"/>
      <c r="C97" s="97"/>
      <c r="D97" s="98">
        <v>14</v>
      </c>
      <c r="E97" s="98">
        <v>107</v>
      </c>
      <c r="F97" s="109">
        <f t="shared" si="13"/>
        <v>764.28571428571433</v>
      </c>
      <c r="G97" s="98">
        <v>5</v>
      </c>
      <c r="H97" s="99">
        <v>4</v>
      </c>
      <c r="I97" s="109">
        <f t="shared" si="14"/>
        <v>80</v>
      </c>
      <c r="J97" s="99">
        <f t="shared" ref="J97:J102" si="16">D97+G97</f>
        <v>19</v>
      </c>
      <c r="K97" s="99"/>
      <c r="L97" s="100">
        <f>E97+H97-K97</f>
        <v>111</v>
      </c>
      <c r="M97" s="109">
        <f t="shared" si="15"/>
        <v>584.21052631578948</v>
      </c>
      <c r="N97" s="46"/>
    </row>
    <row r="98" spans="1:14" s="8" customFormat="1" ht="0.75" hidden="1" customHeight="1">
      <c r="A98" s="97" t="s">
        <v>39</v>
      </c>
      <c r="B98" s="97"/>
      <c r="C98" s="97"/>
      <c r="D98" s="98">
        <v>0</v>
      </c>
      <c r="E98" s="98"/>
      <c r="F98" s="109" t="str">
        <f t="shared" si="13"/>
        <v xml:space="preserve">0 </v>
      </c>
      <c r="G98" s="98"/>
      <c r="H98" s="99"/>
      <c r="I98" s="109" t="str">
        <f t="shared" si="14"/>
        <v xml:space="preserve">0 </v>
      </c>
      <c r="J98" s="99">
        <f t="shared" si="16"/>
        <v>0</v>
      </c>
      <c r="K98" s="99"/>
      <c r="L98" s="100">
        <f>E98+H98</f>
        <v>0</v>
      </c>
      <c r="M98" s="109" t="str">
        <f t="shared" si="15"/>
        <v xml:space="preserve">0 </v>
      </c>
      <c r="N98" s="46"/>
    </row>
    <row r="99" spans="1:14" s="8" customFormat="1" ht="38.25" hidden="1" customHeight="1">
      <c r="A99" s="97" t="s">
        <v>20</v>
      </c>
      <c r="B99" s="97"/>
      <c r="C99" s="97"/>
      <c r="D99" s="98">
        <v>68</v>
      </c>
      <c r="E99" s="98">
        <v>172</v>
      </c>
      <c r="F99" s="109">
        <f t="shared" si="13"/>
        <v>252.94117647058823</v>
      </c>
      <c r="G99" s="98">
        <v>12</v>
      </c>
      <c r="H99" s="99">
        <v>16</v>
      </c>
      <c r="I99" s="109">
        <f t="shared" si="14"/>
        <v>133.33333333333331</v>
      </c>
      <c r="J99" s="99">
        <f t="shared" si="16"/>
        <v>80</v>
      </c>
      <c r="K99" s="99"/>
      <c r="L99" s="100">
        <f>E99+H99-K99</f>
        <v>188</v>
      </c>
      <c r="M99" s="109">
        <f t="shared" si="15"/>
        <v>235</v>
      </c>
      <c r="N99" s="46"/>
    </row>
    <row r="100" spans="1:14" s="8" customFormat="1" ht="37.5" hidden="1" customHeight="1">
      <c r="A100" s="97" t="s">
        <v>29</v>
      </c>
      <c r="B100" s="97"/>
      <c r="C100" s="97"/>
      <c r="D100" s="98">
        <v>4971</v>
      </c>
      <c r="E100" s="98">
        <v>10682</v>
      </c>
      <c r="F100" s="109">
        <f t="shared" si="13"/>
        <v>214.88634077650372</v>
      </c>
      <c r="G100" s="98">
        <v>0</v>
      </c>
      <c r="H100" s="99">
        <v>0</v>
      </c>
      <c r="I100" s="109" t="str">
        <f t="shared" si="14"/>
        <v xml:space="preserve">0 </v>
      </c>
      <c r="J100" s="99">
        <f t="shared" si="16"/>
        <v>4971</v>
      </c>
      <c r="K100" s="99"/>
      <c r="L100" s="100">
        <f>E100+H100</f>
        <v>10682</v>
      </c>
      <c r="M100" s="109">
        <f t="shared" si="15"/>
        <v>214.88634077650372</v>
      </c>
      <c r="N100" s="46"/>
    </row>
    <row r="101" spans="1:14" s="8" customFormat="1" ht="33.75" hidden="1" customHeight="1">
      <c r="A101" s="127" t="s">
        <v>97</v>
      </c>
      <c r="B101" s="127"/>
      <c r="C101" s="127"/>
      <c r="D101" s="128">
        <f>D102+D103+D104</f>
        <v>21052</v>
      </c>
      <c r="E101" s="128">
        <f>E102+E103+E104</f>
        <v>43631</v>
      </c>
      <c r="F101" s="109">
        <f t="shared" si="13"/>
        <v>207.25346760402812</v>
      </c>
      <c r="G101" s="128">
        <f>G102+G103+G104</f>
        <v>2</v>
      </c>
      <c r="H101" s="128">
        <f>H102+H103+H104</f>
        <v>0</v>
      </c>
      <c r="I101" s="109">
        <f t="shared" si="14"/>
        <v>0</v>
      </c>
      <c r="J101" s="128">
        <f>J102+J103+J104</f>
        <v>21054</v>
      </c>
      <c r="K101" s="128">
        <f>K102+K103+K104</f>
        <v>0</v>
      </c>
      <c r="L101" s="128">
        <f>L102+L103+L104</f>
        <v>43631</v>
      </c>
      <c r="M101" s="109">
        <f t="shared" si="15"/>
        <v>207.23377980431272</v>
      </c>
      <c r="N101" s="46"/>
    </row>
    <row r="102" spans="1:14" s="8" customFormat="1" ht="24.75" hidden="1" customHeight="1">
      <c r="A102" s="97" t="s">
        <v>11</v>
      </c>
      <c r="B102" s="97"/>
      <c r="C102" s="97"/>
      <c r="D102" s="98">
        <v>16324</v>
      </c>
      <c r="E102" s="98">
        <v>33716</v>
      </c>
      <c r="F102" s="109">
        <f t="shared" si="13"/>
        <v>206.54251408968389</v>
      </c>
      <c r="G102" s="98">
        <v>2</v>
      </c>
      <c r="H102" s="99">
        <v>0</v>
      </c>
      <c r="I102" s="109">
        <f t="shared" si="14"/>
        <v>0</v>
      </c>
      <c r="J102" s="99">
        <f t="shared" si="16"/>
        <v>16326</v>
      </c>
      <c r="K102" s="99"/>
      <c r="L102" s="100">
        <f>E102+H102-K102</f>
        <v>33716</v>
      </c>
      <c r="M102" s="109">
        <f t="shared" si="15"/>
        <v>206.51721180938384</v>
      </c>
      <c r="N102" s="46"/>
    </row>
    <row r="103" spans="1:14" s="8" customFormat="1" ht="21.75" hidden="1" customHeight="1">
      <c r="A103" s="97" t="s">
        <v>12</v>
      </c>
      <c r="B103" s="97"/>
      <c r="C103" s="97"/>
      <c r="D103" s="98"/>
      <c r="E103" s="98">
        <v>0</v>
      </c>
      <c r="F103" s="109" t="str">
        <f t="shared" si="13"/>
        <v xml:space="preserve">0 </v>
      </c>
      <c r="G103" s="98">
        <v>0</v>
      </c>
      <c r="H103" s="99">
        <v>0</v>
      </c>
      <c r="I103" s="109" t="str">
        <f t="shared" si="14"/>
        <v xml:space="preserve">0 </v>
      </c>
      <c r="J103" s="99">
        <f>D103+G103</f>
        <v>0</v>
      </c>
      <c r="K103" s="99"/>
      <c r="L103" s="100">
        <f>E103+H103</f>
        <v>0</v>
      </c>
      <c r="M103" s="109" t="str">
        <f t="shared" si="15"/>
        <v xml:space="preserve">0 </v>
      </c>
      <c r="N103" s="46"/>
    </row>
    <row r="104" spans="1:14" s="8" customFormat="1" ht="46.5" hidden="1" customHeight="1">
      <c r="A104" s="97" t="s">
        <v>73</v>
      </c>
      <c r="B104" s="97"/>
      <c r="C104" s="97"/>
      <c r="D104" s="98">
        <v>4728</v>
      </c>
      <c r="E104" s="98">
        <v>9915</v>
      </c>
      <c r="F104" s="109">
        <f t="shared" si="13"/>
        <v>209.70812182741119</v>
      </c>
      <c r="G104" s="98">
        <v>0</v>
      </c>
      <c r="H104" s="99">
        <v>0</v>
      </c>
      <c r="I104" s="109" t="str">
        <f t="shared" si="14"/>
        <v xml:space="preserve">0 </v>
      </c>
      <c r="J104" s="99">
        <f>D104+G104</f>
        <v>4728</v>
      </c>
      <c r="K104" s="99"/>
      <c r="L104" s="100">
        <f>E104+H104</f>
        <v>9915</v>
      </c>
      <c r="M104" s="109">
        <f t="shared" si="15"/>
        <v>209.70812182741119</v>
      </c>
      <c r="N104" s="46"/>
    </row>
    <row r="105" spans="1:14" s="8" customFormat="1" ht="27" hidden="1" customHeight="1">
      <c r="A105" s="127" t="s">
        <v>84</v>
      </c>
      <c r="B105" s="127"/>
      <c r="C105" s="127"/>
      <c r="D105" s="128">
        <f>D106+D107+D108+D109</f>
        <v>0</v>
      </c>
      <c r="E105" s="128">
        <f>E106+E107+E108+E109</f>
        <v>0</v>
      </c>
      <c r="F105" s="109" t="str">
        <f t="shared" si="13"/>
        <v xml:space="preserve">0 </v>
      </c>
      <c r="G105" s="128">
        <f>G106+G107+G108+G109</f>
        <v>0</v>
      </c>
      <c r="H105" s="128">
        <f>H106+H107+H108+H109</f>
        <v>0</v>
      </c>
      <c r="I105" s="109" t="str">
        <f t="shared" si="14"/>
        <v xml:space="preserve">0 </v>
      </c>
      <c r="J105" s="128">
        <f>J106+J107+J108+J109</f>
        <v>0</v>
      </c>
      <c r="K105" s="128"/>
      <c r="L105" s="128">
        <f>L106+L107+L108+L109</f>
        <v>0</v>
      </c>
      <c r="M105" s="109" t="str">
        <f t="shared" si="15"/>
        <v xml:space="preserve">0 </v>
      </c>
      <c r="N105" s="46"/>
    </row>
    <row r="106" spans="1:14" s="8" customFormat="1" ht="29.25" hidden="1" customHeight="1">
      <c r="A106" s="97" t="s">
        <v>7</v>
      </c>
      <c r="B106" s="97"/>
      <c r="C106" s="97"/>
      <c r="D106" s="98"/>
      <c r="E106" s="98">
        <v>0</v>
      </c>
      <c r="F106" s="109" t="str">
        <f t="shared" si="13"/>
        <v xml:space="preserve">0 </v>
      </c>
      <c r="G106" s="98">
        <v>0</v>
      </c>
      <c r="H106" s="99">
        <v>0</v>
      </c>
      <c r="I106" s="109" t="str">
        <f t="shared" si="14"/>
        <v xml:space="preserve">0 </v>
      </c>
      <c r="J106" s="99">
        <f>D106+G106</f>
        <v>0</v>
      </c>
      <c r="K106" s="99"/>
      <c r="L106" s="99">
        <f>E106+H106</f>
        <v>0</v>
      </c>
      <c r="M106" s="109" t="str">
        <f t="shared" si="15"/>
        <v xml:space="preserve">0 </v>
      </c>
      <c r="N106" s="46"/>
    </row>
    <row r="107" spans="1:14" s="8" customFormat="1" ht="26.25" hidden="1" customHeight="1">
      <c r="A107" s="97" t="s">
        <v>25</v>
      </c>
      <c r="B107" s="97"/>
      <c r="C107" s="97"/>
      <c r="D107" s="98">
        <v>0</v>
      </c>
      <c r="E107" s="98">
        <v>0</v>
      </c>
      <c r="F107" s="109" t="str">
        <f t="shared" si="13"/>
        <v xml:space="preserve">0 </v>
      </c>
      <c r="G107" s="98">
        <v>0</v>
      </c>
      <c r="H107" s="99">
        <v>0</v>
      </c>
      <c r="I107" s="109" t="str">
        <f t="shared" si="14"/>
        <v xml:space="preserve">0 </v>
      </c>
      <c r="J107" s="99">
        <f>D107+G107</f>
        <v>0</v>
      </c>
      <c r="K107" s="99"/>
      <c r="L107" s="99">
        <f>E107+H107</f>
        <v>0</v>
      </c>
      <c r="M107" s="109" t="str">
        <f t="shared" si="15"/>
        <v xml:space="preserve">0 </v>
      </c>
      <c r="N107" s="46"/>
    </row>
    <row r="108" spans="1:14" s="8" customFormat="1" ht="37.5" hidden="1" customHeight="1">
      <c r="A108" s="97" t="s">
        <v>44</v>
      </c>
      <c r="B108" s="97"/>
      <c r="C108" s="97"/>
      <c r="D108" s="98"/>
      <c r="E108" s="98">
        <v>0</v>
      </c>
      <c r="F108" s="109" t="str">
        <f t="shared" si="13"/>
        <v xml:space="preserve">0 </v>
      </c>
      <c r="G108" s="98">
        <v>0</v>
      </c>
      <c r="H108" s="99">
        <v>0</v>
      </c>
      <c r="I108" s="109" t="str">
        <f t="shared" si="14"/>
        <v xml:space="preserve">0 </v>
      </c>
      <c r="J108" s="99">
        <f>D108+G108</f>
        <v>0</v>
      </c>
      <c r="K108" s="99"/>
      <c r="L108" s="99">
        <f>E108+H108</f>
        <v>0</v>
      </c>
      <c r="M108" s="109" t="str">
        <f t="shared" si="15"/>
        <v xml:space="preserve">0 </v>
      </c>
      <c r="N108" s="46"/>
    </row>
    <row r="109" spans="1:14" s="8" customFormat="1" ht="39.75" hidden="1" customHeight="1">
      <c r="A109" s="97" t="s">
        <v>81</v>
      </c>
      <c r="B109" s="97"/>
      <c r="C109" s="97"/>
      <c r="D109" s="98">
        <v>0</v>
      </c>
      <c r="E109" s="98">
        <v>0</v>
      </c>
      <c r="F109" s="109" t="str">
        <f t="shared" si="13"/>
        <v xml:space="preserve">0 </v>
      </c>
      <c r="G109" s="98">
        <v>0</v>
      </c>
      <c r="H109" s="99">
        <v>0</v>
      </c>
      <c r="I109" s="109" t="str">
        <f t="shared" si="14"/>
        <v xml:space="preserve">0 </v>
      </c>
      <c r="J109" s="99">
        <f>D109+G109</f>
        <v>0</v>
      </c>
      <c r="K109" s="99"/>
      <c r="L109" s="99">
        <v>0</v>
      </c>
      <c r="M109" s="109" t="str">
        <f t="shared" si="15"/>
        <v xml:space="preserve">0 </v>
      </c>
      <c r="N109" s="46"/>
    </row>
    <row r="110" spans="1:14" s="8" customFormat="1" ht="24.75" hidden="1" customHeight="1">
      <c r="A110" s="127" t="s">
        <v>50</v>
      </c>
      <c r="B110" s="127"/>
      <c r="C110" s="127"/>
      <c r="D110" s="128">
        <f>D111+D112+D113+D114+D115</f>
        <v>61978</v>
      </c>
      <c r="E110" s="128">
        <f>E111+E112+E113+E114+E115</f>
        <v>108984</v>
      </c>
      <c r="F110" s="109">
        <f t="shared" si="13"/>
        <v>175.84304107909259</v>
      </c>
      <c r="G110" s="128">
        <f>G111+G112+G113+G114+G115</f>
        <v>0</v>
      </c>
      <c r="H110" s="128">
        <v>0</v>
      </c>
      <c r="I110" s="109" t="str">
        <f t="shared" si="14"/>
        <v xml:space="preserve">0 </v>
      </c>
      <c r="J110" s="128">
        <f>J111+J112+J113+J114+J115</f>
        <v>61978</v>
      </c>
      <c r="K110" s="128">
        <f>K111+K112+K113+K114+K115</f>
        <v>0</v>
      </c>
      <c r="L110" s="128">
        <f>L111+L112+L113+L114+L115</f>
        <v>108984</v>
      </c>
      <c r="M110" s="109">
        <f t="shared" si="15"/>
        <v>175.84304107909259</v>
      </c>
      <c r="N110" s="46"/>
    </row>
    <row r="111" spans="1:14" s="8" customFormat="1" ht="21" hidden="1" customHeight="1">
      <c r="A111" s="97" t="s">
        <v>13</v>
      </c>
      <c r="B111" s="97"/>
      <c r="C111" s="97"/>
      <c r="D111" s="98">
        <v>3003</v>
      </c>
      <c r="E111" s="98">
        <v>5144</v>
      </c>
      <c r="F111" s="109">
        <f t="shared" si="13"/>
        <v>171.2953712953713</v>
      </c>
      <c r="G111" s="98">
        <v>0</v>
      </c>
      <c r="H111" s="99">
        <v>0</v>
      </c>
      <c r="I111" s="109" t="str">
        <f t="shared" si="14"/>
        <v xml:space="preserve">0 </v>
      </c>
      <c r="J111" s="99">
        <v>3003</v>
      </c>
      <c r="K111" s="99"/>
      <c r="L111" s="100">
        <f>E111+H111</f>
        <v>5144</v>
      </c>
      <c r="M111" s="109">
        <f t="shared" si="15"/>
        <v>171.2953712953713</v>
      </c>
      <c r="N111" s="46"/>
    </row>
    <row r="112" spans="1:14" s="8" customFormat="1" ht="36" hidden="1" customHeight="1">
      <c r="A112" s="97" t="s">
        <v>33</v>
      </c>
      <c r="B112" s="97"/>
      <c r="C112" s="97"/>
      <c r="D112" s="98">
        <v>14373</v>
      </c>
      <c r="E112" s="98">
        <v>25992</v>
      </c>
      <c r="F112" s="109">
        <f t="shared" si="13"/>
        <v>180.83907326236695</v>
      </c>
      <c r="G112" s="98">
        <v>0</v>
      </c>
      <c r="H112" s="99">
        <v>0</v>
      </c>
      <c r="I112" s="109" t="str">
        <f t="shared" si="14"/>
        <v xml:space="preserve">0 </v>
      </c>
      <c r="J112" s="99">
        <f>D112+G112</f>
        <v>14373</v>
      </c>
      <c r="K112" s="99"/>
      <c r="L112" s="100">
        <f>E112+H112</f>
        <v>25992</v>
      </c>
      <c r="M112" s="109">
        <f t="shared" si="15"/>
        <v>180.83907326236695</v>
      </c>
      <c r="N112" s="46"/>
    </row>
    <row r="113" spans="1:16" s="8" customFormat="1" ht="36" hidden="1" customHeight="1">
      <c r="A113" s="97" t="s">
        <v>31</v>
      </c>
      <c r="B113" s="97"/>
      <c r="C113" s="97"/>
      <c r="D113" s="98">
        <v>26620</v>
      </c>
      <c r="E113" s="98">
        <v>49567</v>
      </c>
      <c r="F113" s="109">
        <f t="shared" si="13"/>
        <v>186.20210368144251</v>
      </c>
      <c r="G113" s="98">
        <v>0</v>
      </c>
      <c r="H113" s="99">
        <v>0</v>
      </c>
      <c r="I113" s="109" t="str">
        <f t="shared" si="14"/>
        <v xml:space="preserve">0 </v>
      </c>
      <c r="J113" s="99">
        <f>D113+G113</f>
        <v>26620</v>
      </c>
      <c r="K113" s="99"/>
      <c r="L113" s="100">
        <f>E113+H113</f>
        <v>49567</v>
      </c>
      <c r="M113" s="109">
        <f t="shared" si="15"/>
        <v>186.20210368144251</v>
      </c>
      <c r="N113" s="46"/>
    </row>
    <row r="114" spans="1:16" s="8" customFormat="1" ht="21" hidden="1" customHeight="1">
      <c r="A114" s="97" t="s">
        <v>58</v>
      </c>
      <c r="B114" s="97"/>
      <c r="C114" s="97"/>
      <c r="D114" s="98">
        <v>15670</v>
      </c>
      <c r="E114" s="98">
        <v>23544</v>
      </c>
      <c r="F114" s="109">
        <f t="shared" si="13"/>
        <v>150.24888321633696</v>
      </c>
      <c r="G114" s="98">
        <v>0</v>
      </c>
      <c r="H114" s="99">
        <v>0</v>
      </c>
      <c r="I114" s="109" t="str">
        <f t="shared" si="14"/>
        <v xml:space="preserve">0 </v>
      </c>
      <c r="J114" s="99">
        <f>D114+G114</f>
        <v>15670</v>
      </c>
      <c r="K114" s="99"/>
      <c r="L114" s="100">
        <f>E114+H114</f>
        <v>23544</v>
      </c>
      <c r="M114" s="109">
        <f t="shared" si="15"/>
        <v>150.24888321633696</v>
      </c>
      <c r="N114" s="46"/>
    </row>
    <row r="115" spans="1:16" s="8" customFormat="1" ht="35.25" hidden="1" customHeight="1">
      <c r="A115" s="97" t="s">
        <v>32</v>
      </c>
      <c r="B115" s="97"/>
      <c r="C115" s="97"/>
      <c r="D115" s="98">
        <v>2312</v>
      </c>
      <c r="E115" s="131">
        <v>4737</v>
      </c>
      <c r="F115" s="109">
        <f t="shared" si="13"/>
        <v>204.88754325259518</v>
      </c>
      <c r="G115" s="98">
        <v>0</v>
      </c>
      <c r="H115" s="99">
        <v>0</v>
      </c>
      <c r="I115" s="109" t="str">
        <f t="shared" si="14"/>
        <v xml:space="preserve">0 </v>
      </c>
      <c r="J115" s="99">
        <f>D115+G115</f>
        <v>2312</v>
      </c>
      <c r="K115" s="99"/>
      <c r="L115" s="100">
        <f>E115+H115</f>
        <v>4737</v>
      </c>
      <c r="M115" s="109">
        <f t="shared" si="15"/>
        <v>204.88754325259518</v>
      </c>
      <c r="N115" s="46"/>
    </row>
    <row r="116" spans="1:16" s="8" customFormat="1" ht="34.5" hidden="1" customHeight="1">
      <c r="A116" s="132" t="s">
        <v>59</v>
      </c>
      <c r="B116" s="132"/>
      <c r="C116" s="132"/>
      <c r="D116" s="130">
        <f>D117+D118+D119+D124+D125</f>
        <v>5735</v>
      </c>
      <c r="E116" s="130">
        <f>E117+E118+E119+E124+E125</f>
        <v>13623</v>
      </c>
      <c r="F116" s="109">
        <f t="shared" si="13"/>
        <v>237.54141238012204</v>
      </c>
      <c r="G116" s="130">
        <f>G117+G118+G119+G124</f>
        <v>0</v>
      </c>
      <c r="H116" s="130">
        <f>H117+H118+H119+H124</f>
        <v>0</v>
      </c>
      <c r="I116" s="109" t="str">
        <f t="shared" si="14"/>
        <v xml:space="preserve">0 </v>
      </c>
      <c r="J116" s="133">
        <f>J117+J118+J119+J124+J125</f>
        <v>5735</v>
      </c>
      <c r="K116" s="133">
        <f>K117+K118+K119+K124+K125</f>
        <v>0</v>
      </c>
      <c r="L116" s="133">
        <f>L117+L118+L119+L124+L125</f>
        <v>13623</v>
      </c>
      <c r="M116" s="109">
        <f t="shared" si="15"/>
        <v>237.54141238012204</v>
      </c>
      <c r="N116" s="46"/>
      <c r="P116" s="21"/>
    </row>
    <row r="117" spans="1:16" s="8" customFormat="1" ht="22.5" hidden="1" customHeight="1">
      <c r="A117" s="97" t="s">
        <v>60</v>
      </c>
      <c r="B117" s="97"/>
      <c r="C117" s="97"/>
      <c r="D117" s="98">
        <v>3506</v>
      </c>
      <c r="E117" s="131">
        <v>7694</v>
      </c>
      <c r="F117" s="109">
        <f t="shared" si="13"/>
        <v>219.45236737022248</v>
      </c>
      <c r="G117" s="98">
        <v>0</v>
      </c>
      <c r="H117" s="99">
        <v>0</v>
      </c>
      <c r="I117" s="109" t="str">
        <f t="shared" si="14"/>
        <v xml:space="preserve">0 </v>
      </c>
      <c r="J117" s="99">
        <f>D117+G117</f>
        <v>3506</v>
      </c>
      <c r="K117" s="99"/>
      <c r="L117" s="100">
        <f>E117+H117</f>
        <v>7694</v>
      </c>
      <c r="M117" s="109">
        <f t="shared" si="15"/>
        <v>219.45236737022248</v>
      </c>
      <c r="N117" s="46"/>
    </row>
    <row r="118" spans="1:16" s="8" customFormat="1" ht="22.5" hidden="1" customHeight="1">
      <c r="A118" s="97" t="s">
        <v>61</v>
      </c>
      <c r="B118" s="97"/>
      <c r="C118" s="97"/>
      <c r="D118" s="98">
        <v>2174</v>
      </c>
      <c r="E118" s="131">
        <v>5775</v>
      </c>
      <c r="F118" s="109">
        <f t="shared" si="13"/>
        <v>265.63937442502299</v>
      </c>
      <c r="G118" s="98">
        <v>0</v>
      </c>
      <c r="H118" s="99">
        <v>0</v>
      </c>
      <c r="I118" s="109" t="str">
        <f t="shared" si="14"/>
        <v xml:space="preserve">0 </v>
      </c>
      <c r="J118" s="99">
        <f>D118+G118</f>
        <v>2174</v>
      </c>
      <c r="K118" s="99"/>
      <c r="L118" s="100">
        <f>E118+H118</f>
        <v>5775</v>
      </c>
      <c r="M118" s="109">
        <f t="shared" si="15"/>
        <v>265.63937442502299</v>
      </c>
      <c r="N118" s="46"/>
    </row>
    <row r="119" spans="1:16" s="8" customFormat="1" ht="54.75" hidden="1" customHeight="1">
      <c r="A119" s="97" t="s">
        <v>77</v>
      </c>
      <c r="B119" s="97"/>
      <c r="C119" s="97"/>
      <c r="D119" s="98">
        <v>0</v>
      </c>
      <c r="E119" s="131"/>
      <c r="F119" s="109" t="str">
        <f t="shared" si="13"/>
        <v xml:space="preserve">0 </v>
      </c>
      <c r="G119" s="98">
        <v>0</v>
      </c>
      <c r="H119" s="99">
        <v>0</v>
      </c>
      <c r="I119" s="109" t="str">
        <f t="shared" si="14"/>
        <v xml:space="preserve">0 </v>
      </c>
      <c r="J119" s="99">
        <f t="shared" ref="J119:J125" si="17">D119+G119</f>
        <v>0</v>
      </c>
      <c r="K119" s="99"/>
      <c r="L119" s="100">
        <f t="shared" ref="L119:L125" si="18">E119+H119</f>
        <v>0</v>
      </c>
      <c r="M119" s="109" t="str">
        <f t="shared" si="15"/>
        <v xml:space="preserve">0 </v>
      </c>
      <c r="N119" s="46"/>
    </row>
    <row r="120" spans="1:16" s="8" customFormat="1" ht="33" hidden="1" customHeight="1">
      <c r="A120" s="132" t="s">
        <v>65</v>
      </c>
      <c r="B120" s="132"/>
      <c r="C120" s="132"/>
      <c r="D120" s="130">
        <f>D121+D122</f>
        <v>0</v>
      </c>
      <c r="E120" s="133"/>
      <c r="F120" s="109" t="str">
        <f t="shared" si="13"/>
        <v xml:space="preserve">0 </v>
      </c>
      <c r="G120" s="130">
        <f>G121+G122</f>
        <v>0</v>
      </c>
      <c r="H120" s="133">
        <f>H121+H122</f>
        <v>0</v>
      </c>
      <c r="I120" s="109" t="str">
        <f t="shared" si="14"/>
        <v xml:space="preserve">0 </v>
      </c>
      <c r="J120" s="99">
        <f t="shared" si="17"/>
        <v>0</v>
      </c>
      <c r="K120" s="133"/>
      <c r="L120" s="100">
        <f t="shared" si="18"/>
        <v>0</v>
      </c>
      <c r="M120" s="109" t="str">
        <f t="shared" si="15"/>
        <v xml:space="preserve">0 </v>
      </c>
      <c r="N120" s="46"/>
    </row>
    <row r="121" spans="1:16" s="8" customFormat="1" ht="26.25" hidden="1" customHeight="1">
      <c r="A121" s="97" t="s">
        <v>66</v>
      </c>
      <c r="B121" s="97"/>
      <c r="C121" s="97"/>
      <c r="D121" s="98"/>
      <c r="E121" s="131"/>
      <c r="F121" s="109" t="str">
        <f t="shared" si="13"/>
        <v xml:space="preserve">0 </v>
      </c>
      <c r="G121" s="98">
        <v>0</v>
      </c>
      <c r="H121" s="99">
        <v>0</v>
      </c>
      <c r="I121" s="109" t="str">
        <f t="shared" si="14"/>
        <v xml:space="preserve">0 </v>
      </c>
      <c r="J121" s="99">
        <f t="shared" si="17"/>
        <v>0</v>
      </c>
      <c r="K121" s="99"/>
      <c r="L121" s="100">
        <f t="shared" si="18"/>
        <v>0</v>
      </c>
      <c r="M121" s="109" t="str">
        <f t="shared" si="15"/>
        <v xml:space="preserve">0 </v>
      </c>
      <c r="N121" s="46"/>
    </row>
    <row r="122" spans="1:16" s="8" customFormat="1" ht="27" hidden="1" customHeight="1">
      <c r="A122" s="97" t="s">
        <v>67</v>
      </c>
      <c r="B122" s="97"/>
      <c r="C122" s="97"/>
      <c r="D122" s="98">
        <v>0</v>
      </c>
      <c r="E122" s="131"/>
      <c r="F122" s="109" t="str">
        <f t="shared" si="13"/>
        <v xml:space="preserve">0 </v>
      </c>
      <c r="G122" s="98">
        <v>0</v>
      </c>
      <c r="H122" s="99">
        <v>0</v>
      </c>
      <c r="I122" s="109" t="str">
        <f t="shared" si="14"/>
        <v xml:space="preserve">0 </v>
      </c>
      <c r="J122" s="99">
        <f t="shared" si="17"/>
        <v>0</v>
      </c>
      <c r="K122" s="99"/>
      <c r="L122" s="100">
        <f t="shared" si="18"/>
        <v>0</v>
      </c>
      <c r="M122" s="109" t="str">
        <f t="shared" si="15"/>
        <v xml:space="preserve">0 </v>
      </c>
      <c r="N122" s="46"/>
    </row>
    <row r="123" spans="1:16" s="8" customFormat="1" ht="27" hidden="1" customHeight="1">
      <c r="A123" s="97" t="s">
        <v>68</v>
      </c>
      <c r="B123" s="97"/>
      <c r="C123" s="97"/>
      <c r="D123" s="98">
        <v>0</v>
      </c>
      <c r="E123" s="131"/>
      <c r="F123" s="109" t="str">
        <f t="shared" si="13"/>
        <v xml:space="preserve">0 </v>
      </c>
      <c r="G123" s="98">
        <v>0</v>
      </c>
      <c r="H123" s="99">
        <v>0</v>
      </c>
      <c r="I123" s="109" t="str">
        <f t="shared" si="14"/>
        <v xml:space="preserve">0 </v>
      </c>
      <c r="J123" s="99">
        <f t="shared" si="17"/>
        <v>0</v>
      </c>
      <c r="K123" s="99"/>
      <c r="L123" s="100">
        <f t="shared" si="18"/>
        <v>0</v>
      </c>
      <c r="M123" s="109" t="str">
        <f t="shared" si="15"/>
        <v xml:space="preserve">0 </v>
      </c>
      <c r="N123" s="46"/>
    </row>
    <row r="124" spans="1:16" s="8" customFormat="1" ht="30.75" hidden="1" customHeight="1">
      <c r="A124" s="97" t="s">
        <v>77</v>
      </c>
      <c r="B124" s="97"/>
      <c r="C124" s="97"/>
      <c r="D124" s="98"/>
      <c r="E124" s="131">
        <v>0</v>
      </c>
      <c r="F124" s="109" t="str">
        <f t="shared" si="13"/>
        <v xml:space="preserve">0 </v>
      </c>
      <c r="G124" s="98">
        <v>0</v>
      </c>
      <c r="H124" s="99">
        <v>0</v>
      </c>
      <c r="I124" s="109" t="str">
        <f t="shared" si="14"/>
        <v xml:space="preserve">0 </v>
      </c>
      <c r="J124" s="99">
        <f t="shared" si="17"/>
        <v>0</v>
      </c>
      <c r="K124" s="99"/>
      <c r="L124" s="100">
        <f t="shared" si="18"/>
        <v>0</v>
      </c>
      <c r="M124" s="109" t="str">
        <f t="shared" si="15"/>
        <v xml:space="preserve">0 </v>
      </c>
      <c r="N124" s="46"/>
    </row>
    <row r="125" spans="1:16" s="8" customFormat="1" ht="30.75" hidden="1" customHeight="1">
      <c r="A125" s="97" t="s">
        <v>119</v>
      </c>
      <c r="B125" s="97"/>
      <c r="C125" s="97"/>
      <c r="D125" s="98">
        <v>55</v>
      </c>
      <c r="E125" s="131">
        <v>154</v>
      </c>
      <c r="F125" s="109">
        <f t="shared" si="13"/>
        <v>280</v>
      </c>
      <c r="G125" s="98">
        <v>0</v>
      </c>
      <c r="H125" s="99">
        <v>0</v>
      </c>
      <c r="I125" s="109" t="str">
        <f t="shared" si="14"/>
        <v xml:space="preserve">0 </v>
      </c>
      <c r="J125" s="99">
        <f t="shared" si="17"/>
        <v>55</v>
      </c>
      <c r="K125" s="99"/>
      <c r="L125" s="100">
        <f t="shared" si="18"/>
        <v>154</v>
      </c>
      <c r="M125" s="109"/>
      <c r="N125" s="46"/>
    </row>
    <row r="126" spans="1:16" s="8" customFormat="1" ht="35.25" hidden="1" customHeight="1">
      <c r="A126" s="132" t="s">
        <v>65</v>
      </c>
      <c r="B126" s="132"/>
      <c r="C126" s="132"/>
      <c r="D126" s="128">
        <f>D127+D129</f>
        <v>255</v>
      </c>
      <c r="E126" s="128">
        <f>E127+E129</f>
        <v>422</v>
      </c>
      <c r="F126" s="109">
        <f t="shared" si="13"/>
        <v>165.49019607843135</v>
      </c>
      <c r="G126" s="128">
        <f>G128+G127</f>
        <v>0</v>
      </c>
      <c r="H126" s="128">
        <f>H128+H127+H129</f>
        <v>0</v>
      </c>
      <c r="I126" s="109" t="str">
        <f t="shared" si="14"/>
        <v xml:space="preserve">0 </v>
      </c>
      <c r="J126" s="128">
        <f>J127+J129</f>
        <v>255</v>
      </c>
      <c r="K126" s="128">
        <f>K128+K127+K129</f>
        <v>0</v>
      </c>
      <c r="L126" s="128">
        <f>L128+L127+L129</f>
        <v>422</v>
      </c>
      <c r="M126" s="109">
        <f t="shared" ref="M126:M136" si="19">IF(J126=0,  "0 ", L126/J126*100)</f>
        <v>165.49019607843135</v>
      </c>
      <c r="N126" s="46"/>
    </row>
    <row r="127" spans="1:16" s="8" customFormat="1" ht="34.5" hidden="1" customHeight="1">
      <c r="A127" s="97" t="s">
        <v>66</v>
      </c>
      <c r="B127" s="97"/>
      <c r="C127" s="97"/>
      <c r="D127" s="129">
        <v>0</v>
      </c>
      <c r="E127" s="129">
        <v>100</v>
      </c>
      <c r="F127" s="109" t="str">
        <f t="shared" si="13"/>
        <v xml:space="preserve">0 </v>
      </c>
      <c r="G127" s="129">
        <v>0</v>
      </c>
      <c r="H127" s="129">
        <v>0</v>
      </c>
      <c r="I127" s="109" t="str">
        <f t="shared" si="14"/>
        <v xml:space="preserve">0 </v>
      </c>
      <c r="J127" s="99">
        <f>D127+G127</f>
        <v>0</v>
      </c>
      <c r="K127" s="99"/>
      <c r="L127" s="100">
        <f>E127+H127</f>
        <v>100</v>
      </c>
      <c r="M127" s="109" t="str">
        <f t="shared" si="19"/>
        <v xml:space="preserve">0 </v>
      </c>
      <c r="N127" s="46"/>
    </row>
    <row r="128" spans="1:16" s="8" customFormat="1" ht="54.75" hidden="1" customHeight="1">
      <c r="A128" s="97" t="s">
        <v>67</v>
      </c>
      <c r="B128" s="97"/>
      <c r="C128" s="97"/>
      <c r="D128" s="98"/>
      <c r="E128" s="131">
        <v>0</v>
      </c>
      <c r="F128" s="109" t="str">
        <f t="shared" si="13"/>
        <v xml:space="preserve">0 </v>
      </c>
      <c r="G128" s="98">
        <v>0</v>
      </c>
      <c r="H128" s="99">
        <v>0</v>
      </c>
      <c r="I128" s="109" t="str">
        <f t="shared" si="14"/>
        <v xml:space="preserve">0 </v>
      </c>
      <c r="J128" s="99">
        <f>D128+G128</f>
        <v>0</v>
      </c>
      <c r="K128" s="99"/>
      <c r="L128" s="100">
        <f>E128+H128</f>
        <v>0</v>
      </c>
      <c r="M128" s="109" t="str">
        <f t="shared" si="19"/>
        <v xml:space="preserve">0 </v>
      </c>
      <c r="N128" s="46"/>
    </row>
    <row r="129" spans="1:14" s="8" customFormat="1" ht="38.25" hidden="1" customHeight="1">
      <c r="A129" s="97" t="s">
        <v>67</v>
      </c>
      <c r="B129" s="97"/>
      <c r="C129" s="97"/>
      <c r="D129" s="98">
        <v>255</v>
      </c>
      <c r="E129" s="131">
        <v>322</v>
      </c>
      <c r="F129" s="109">
        <f t="shared" si="13"/>
        <v>126.27450980392156</v>
      </c>
      <c r="G129" s="98">
        <v>0</v>
      </c>
      <c r="H129" s="99">
        <v>0</v>
      </c>
      <c r="I129" s="109" t="str">
        <f t="shared" si="14"/>
        <v xml:space="preserve">0 </v>
      </c>
      <c r="J129" s="99">
        <f>D129+G129</f>
        <v>255</v>
      </c>
      <c r="K129" s="99"/>
      <c r="L129" s="100">
        <f>E129+H129</f>
        <v>322</v>
      </c>
      <c r="M129" s="109">
        <f t="shared" si="19"/>
        <v>126.27450980392156</v>
      </c>
      <c r="N129" s="46"/>
    </row>
    <row r="130" spans="1:14" s="13" customFormat="1" ht="52.5" hidden="1" customHeight="1">
      <c r="A130" s="132" t="s">
        <v>98</v>
      </c>
      <c r="B130" s="132"/>
      <c r="C130" s="132"/>
      <c r="D130" s="130">
        <f>D131</f>
        <v>0</v>
      </c>
      <c r="E130" s="130">
        <f>E131</f>
        <v>0</v>
      </c>
      <c r="F130" s="109" t="str">
        <f t="shared" si="13"/>
        <v xml:space="preserve">0 </v>
      </c>
      <c r="G130" s="130">
        <f t="shared" ref="G130:L130" si="20">G131</f>
        <v>0</v>
      </c>
      <c r="H130" s="130">
        <f t="shared" si="20"/>
        <v>0</v>
      </c>
      <c r="I130" s="130" t="str">
        <f t="shared" si="20"/>
        <v xml:space="preserve">0 </v>
      </c>
      <c r="J130" s="130">
        <f t="shared" si="20"/>
        <v>0</v>
      </c>
      <c r="K130" s="130">
        <f t="shared" si="20"/>
        <v>0</v>
      </c>
      <c r="L130" s="130">
        <f t="shared" si="20"/>
        <v>0</v>
      </c>
      <c r="M130" s="109" t="str">
        <f t="shared" si="19"/>
        <v xml:space="preserve">0 </v>
      </c>
      <c r="N130" s="49"/>
    </row>
    <row r="131" spans="1:14" s="8" customFormat="1" ht="33" hidden="1" customHeight="1">
      <c r="A131" s="97" t="s">
        <v>98</v>
      </c>
      <c r="B131" s="97"/>
      <c r="C131" s="97"/>
      <c r="D131" s="98">
        <v>0</v>
      </c>
      <c r="E131" s="131">
        <v>0</v>
      </c>
      <c r="F131" s="109" t="str">
        <f t="shared" si="13"/>
        <v xml:space="preserve">0 </v>
      </c>
      <c r="G131" s="98">
        <v>0</v>
      </c>
      <c r="H131" s="99">
        <v>0</v>
      </c>
      <c r="I131" s="98" t="str">
        <f>I132</f>
        <v xml:space="preserve">0 </v>
      </c>
      <c r="J131" s="99">
        <f>D131+G131</f>
        <v>0</v>
      </c>
      <c r="K131" s="99">
        <f>E131+H131</f>
        <v>0</v>
      </c>
      <c r="L131" s="99">
        <f>F131+I131</f>
        <v>0</v>
      </c>
      <c r="M131" s="109" t="str">
        <f t="shared" si="19"/>
        <v xml:space="preserve">0 </v>
      </c>
    </row>
    <row r="132" spans="1:14" s="8" customFormat="1" ht="35.25" hidden="1" customHeight="1">
      <c r="A132" s="127" t="s">
        <v>51</v>
      </c>
      <c r="B132" s="127"/>
      <c r="C132" s="127"/>
      <c r="D132" s="128">
        <f>D133+D134+D135</f>
        <v>6382</v>
      </c>
      <c r="E132" s="128">
        <f>E133+E134+E135</f>
        <v>13650</v>
      </c>
      <c r="F132" s="109">
        <f t="shared" si="13"/>
        <v>213.88279536195549</v>
      </c>
      <c r="G132" s="128">
        <f>G133+G134+G135</f>
        <v>0</v>
      </c>
      <c r="H132" s="128">
        <f>H133+H134+H135</f>
        <v>0</v>
      </c>
      <c r="I132" s="109" t="str">
        <f>IF(G132=0,  "0 ", H132/G132*100)</f>
        <v xml:space="preserve">0 </v>
      </c>
      <c r="J132" s="128">
        <f>J133+J134+J135</f>
        <v>0</v>
      </c>
      <c r="K132" s="128">
        <f>K133+K134+K135</f>
        <v>13650</v>
      </c>
      <c r="L132" s="128">
        <f>L133+L134+L135</f>
        <v>0</v>
      </c>
      <c r="M132" s="109" t="str">
        <f t="shared" si="19"/>
        <v xml:space="preserve">0 </v>
      </c>
    </row>
    <row r="133" spans="1:14" s="8" customFormat="1" ht="50.25" hidden="1" customHeight="1">
      <c r="A133" s="97" t="s">
        <v>62</v>
      </c>
      <c r="B133" s="97"/>
      <c r="C133" s="97"/>
      <c r="D133" s="98">
        <v>6382</v>
      </c>
      <c r="E133" s="131">
        <v>13650</v>
      </c>
      <c r="F133" s="109">
        <f t="shared" si="13"/>
        <v>213.88279536195549</v>
      </c>
      <c r="G133" s="98">
        <v>0</v>
      </c>
      <c r="H133" s="99">
        <v>0</v>
      </c>
      <c r="I133" s="109" t="str">
        <f>IF(G133=0,  "0 ", H133/G133*100)</f>
        <v xml:space="preserve">0 </v>
      </c>
      <c r="J133" s="99">
        <v>0</v>
      </c>
      <c r="K133" s="99">
        <v>13650</v>
      </c>
      <c r="L133" s="100">
        <v>0</v>
      </c>
      <c r="M133" s="109" t="str">
        <f t="shared" si="19"/>
        <v xml:space="preserve">0 </v>
      </c>
    </row>
    <row r="134" spans="1:14" s="8" customFormat="1" ht="1.5" hidden="1" customHeight="1">
      <c r="A134" s="97" t="s">
        <v>64</v>
      </c>
      <c r="B134" s="97"/>
      <c r="C134" s="97"/>
      <c r="D134" s="98">
        <v>0</v>
      </c>
      <c r="E134" s="131">
        <v>0</v>
      </c>
      <c r="F134" s="109" t="str">
        <f t="shared" si="13"/>
        <v xml:space="preserve">0 </v>
      </c>
      <c r="G134" s="98">
        <v>0</v>
      </c>
      <c r="H134" s="99">
        <v>0</v>
      </c>
      <c r="I134" s="109" t="str">
        <f>IF(G134=0,  "0 ", H134/G134*100)</f>
        <v xml:space="preserve">0 </v>
      </c>
      <c r="J134" s="99">
        <f>D134+G134</f>
        <v>0</v>
      </c>
      <c r="K134" s="99"/>
      <c r="L134" s="99">
        <f>E134+H134</f>
        <v>0</v>
      </c>
      <c r="M134" s="109" t="str">
        <f t="shared" si="19"/>
        <v xml:space="preserve">0 </v>
      </c>
    </row>
    <row r="135" spans="1:14" s="8" customFormat="1" ht="23.25" hidden="1" customHeight="1">
      <c r="A135" s="97" t="s">
        <v>63</v>
      </c>
      <c r="B135" s="97"/>
      <c r="C135" s="97"/>
      <c r="D135" s="98">
        <v>0</v>
      </c>
      <c r="E135" s="131">
        <v>0</v>
      </c>
      <c r="F135" s="109" t="str">
        <f t="shared" si="13"/>
        <v xml:space="preserve">0 </v>
      </c>
      <c r="G135" s="131">
        <v>0</v>
      </c>
      <c r="H135" s="99">
        <v>0</v>
      </c>
      <c r="I135" s="109" t="str">
        <f>IF(G135=0,  "0 ", H135/G135*100)</f>
        <v xml:space="preserve">0 </v>
      </c>
      <c r="J135" s="99">
        <f>D135+G135</f>
        <v>0</v>
      </c>
      <c r="K135" s="99"/>
      <c r="L135" s="99">
        <f>E135+H135</f>
        <v>0</v>
      </c>
      <c r="M135" s="109" t="str">
        <f t="shared" si="19"/>
        <v xml:space="preserve">0 </v>
      </c>
    </row>
    <row r="136" spans="1:14" s="8" customFormat="1" ht="36" hidden="1" customHeight="1">
      <c r="A136" s="132" t="s">
        <v>4</v>
      </c>
      <c r="B136" s="132"/>
      <c r="C136" s="132"/>
      <c r="D136" s="133">
        <f>D56+D64+D67+D73+D81+D87+D92+D101+D105+D110+D116+D126+D132+D130+D90</f>
        <v>207988</v>
      </c>
      <c r="E136" s="133">
        <f>E56+E64+E67+E73+E81+E87+E92+E101+E105+E110+E116+E126+E132+E130</f>
        <v>634979</v>
      </c>
      <c r="F136" s="109">
        <f t="shared" si="13"/>
        <v>305.29597861415084</v>
      </c>
      <c r="G136" s="133">
        <f>G56+G64+G67+G73+G81+G87+G92+G101+G105+G110+G116+G126+G132+G130</f>
        <v>16421</v>
      </c>
      <c r="H136" s="133">
        <f>H56+H64+H67+H73+H81+H87+H92+H101+H105+H110+H116+H126+H132+H130</f>
        <v>59103</v>
      </c>
      <c r="I136" s="109">
        <f>IF(G136=0,  "0 ", H136/G136*100)</f>
        <v>359.92326898483651</v>
      </c>
      <c r="J136" s="133">
        <f>J56+J64+J67+J73+J81+J87+J92+J101+J105+J110+J116+J126+J132+J130+J90</f>
        <v>215222</v>
      </c>
      <c r="K136" s="133">
        <f>K56+K64+K67+K73+K81+K87+K92+K101+K105+K110+K116+K126+K132+K130+K71</f>
        <v>50285</v>
      </c>
      <c r="L136" s="133">
        <f>L56+L64+L67+L73+L81+L87+L92+L101+L105+L110+L116+L126+L132+L130</f>
        <v>643797</v>
      </c>
      <c r="M136" s="109">
        <f t="shared" si="19"/>
        <v>299.13159435373706</v>
      </c>
    </row>
    <row r="137" spans="1:14" s="22" customFormat="1" ht="15.75" hidden="1" customHeight="1">
      <c r="A137" s="2"/>
      <c r="B137" s="2"/>
      <c r="C137" s="2"/>
      <c r="D137" s="2"/>
      <c r="E137" s="2"/>
      <c r="F137" s="2"/>
      <c r="G137" s="2"/>
      <c r="H137" s="1"/>
      <c r="I137" s="1"/>
      <c r="J137" s="1"/>
      <c r="K137" s="1"/>
      <c r="L137" s="47"/>
      <c r="M137" s="47"/>
    </row>
    <row r="138" spans="1:14" s="22" customFormat="1" ht="12" hidden="1" customHeight="1">
      <c r="A138" s="2"/>
      <c r="B138" s="2"/>
      <c r="C138" s="2"/>
      <c r="D138" s="2"/>
      <c r="E138" s="2"/>
      <c r="F138" s="2"/>
      <c r="G138" s="2"/>
      <c r="H138" s="1"/>
      <c r="I138" s="50"/>
      <c r="J138" s="50"/>
      <c r="K138" s="50"/>
      <c r="L138" s="51"/>
      <c r="M138" s="48"/>
    </row>
    <row r="139" spans="1:14" s="8" customFormat="1" ht="69.75" hidden="1" customHeight="1">
      <c r="A139" s="23" t="s">
        <v>109</v>
      </c>
      <c r="B139" s="23"/>
      <c r="C139" s="23"/>
      <c r="D139" s="24"/>
      <c r="E139" s="24"/>
      <c r="F139" s="25"/>
      <c r="G139" s="26"/>
      <c r="H139" s="27"/>
      <c r="I139" s="28"/>
      <c r="J139" s="27" t="s">
        <v>108</v>
      </c>
      <c r="K139" s="27"/>
      <c r="L139" s="28"/>
      <c r="M139" s="8" t="s">
        <v>94</v>
      </c>
    </row>
    <row r="140" spans="1:14" s="8" customFormat="1" ht="15.75" customHeight="1">
      <c r="A140" s="29"/>
      <c r="B140" s="29"/>
      <c r="C140" s="29"/>
      <c r="D140" s="20"/>
      <c r="E140" s="30"/>
      <c r="F140" s="1"/>
      <c r="H140" s="27"/>
      <c r="I140" s="28"/>
      <c r="L140" s="31"/>
      <c r="M140" s="22"/>
    </row>
    <row r="141" spans="1:14" s="8" customFormat="1">
      <c r="E141" s="32"/>
      <c r="F141" s="33"/>
      <c r="H141" s="10"/>
      <c r="I141" s="34"/>
      <c r="J141" s="10"/>
      <c r="K141" s="10"/>
      <c r="L141" s="35"/>
      <c r="M141" s="22"/>
    </row>
    <row r="142" spans="1:14">
      <c r="G142" s="39"/>
    </row>
    <row r="143" spans="1:14">
      <c r="A143" s="103"/>
      <c r="B143" s="103"/>
      <c r="C143" s="103"/>
      <c r="J143" s="42"/>
      <c r="K143" s="42"/>
      <c r="L143" s="42"/>
    </row>
    <row r="144" spans="1:14">
      <c r="I144" s="27"/>
      <c r="J144" s="28"/>
      <c r="K144" s="28"/>
      <c r="L144" s="8"/>
    </row>
  </sheetData>
  <mergeCells count="12">
    <mergeCell ref="A53:M53"/>
    <mergeCell ref="A54:A55"/>
    <mergeCell ref="D54:F54"/>
    <mergeCell ref="G54:I54"/>
    <mergeCell ref="J54:M54"/>
    <mergeCell ref="A2:L4"/>
    <mergeCell ref="L6:M6"/>
    <mergeCell ref="A7:M7"/>
    <mergeCell ref="A8:A9"/>
    <mergeCell ref="B8:F8"/>
    <mergeCell ref="G8:I8"/>
    <mergeCell ref="J8:M8"/>
  </mergeCells>
  <printOptions horizontalCentered="1"/>
  <pageMargins left="0.15748031496062992" right="0" top="0.15748031496062992" bottom="0.15748031496062992" header="0.15748031496062992" footer="0.15748031496062992"/>
  <pageSetup paperSize="9" fitToHeight="3" orientation="portrait" r:id="rId1"/>
  <headerFooter alignWithMargins="0"/>
  <rowBreaks count="1" manualBreakCount="1">
    <brk id="52" max="9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4"/>
  <sheetViews>
    <sheetView topLeftCell="A47" zoomScale="80" zoomScaleNormal="80" zoomScaleSheetLayoutView="85" workbookViewId="0">
      <selection activeCell="C40" sqref="C40"/>
    </sheetView>
  </sheetViews>
  <sheetFormatPr defaultRowHeight="17.25"/>
  <cols>
    <col min="1" max="1" width="33.85546875" style="36" customWidth="1"/>
    <col min="2" max="2" width="16.28515625" style="36" customWidth="1"/>
    <col min="3" max="3" width="14.28515625" style="36" customWidth="1"/>
    <col min="4" max="4" width="13.42578125" style="36" customWidth="1"/>
    <col min="5" max="5" width="15.7109375" style="37" customWidth="1"/>
    <col min="6" max="6" width="11" style="38" hidden="1" customWidth="1"/>
    <col min="7" max="7" width="13.140625" style="36" hidden="1" customWidth="1"/>
    <col min="8" max="8" width="14.28515625" style="40" hidden="1" customWidth="1"/>
    <col min="9" max="9" width="11" style="41" hidden="1" customWidth="1"/>
    <col min="10" max="10" width="13.140625" style="40" hidden="1" customWidth="1"/>
    <col min="11" max="11" width="11.85546875" style="40" hidden="1" customWidth="1"/>
    <col min="12" max="12" width="14.7109375" style="40" hidden="1" customWidth="1"/>
    <col min="13" max="13" width="12.140625" style="5" hidden="1" customWidth="1"/>
    <col min="14" max="16384" width="9.140625" style="6"/>
  </cols>
  <sheetData>
    <row r="1" spans="1:17">
      <c r="A1" s="222"/>
      <c r="B1" s="222"/>
      <c r="C1" s="222"/>
      <c r="D1" s="222"/>
      <c r="E1" s="223"/>
      <c r="F1" s="224"/>
      <c r="G1" s="222"/>
      <c r="H1" s="225"/>
      <c r="I1" s="226"/>
      <c r="J1" s="225"/>
      <c r="K1" s="225"/>
      <c r="L1" s="225"/>
    </row>
    <row r="2" spans="1:17" ht="15.75" customHeight="1">
      <c r="A2" s="237" t="s">
        <v>222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7" ht="17.25" customHeight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</row>
    <row r="4" spans="1:17" ht="15.75" customHeight="1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</row>
    <row r="5" spans="1:17" ht="4.5" hidden="1" customHeight="1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</row>
    <row r="6" spans="1:17" ht="15" customHeight="1">
      <c r="A6" s="227"/>
      <c r="B6" s="227"/>
      <c r="C6" s="227"/>
      <c r="D6" s="227"/>
      <c r="E6" s="227"/>
      <c r="F6" s="7"/>
      <c r="G6" s="227"/>
      <c r="H6" s="227"/>
      <c r="I6" s="7"/>
      <c r="J6" s="227"/>
      <c r="K6" s="227"/>
      <c r="L6" s="286" t="s">
        <v>37</v>
      </c>
      <c r="M6" s="286"/>
    </row>
    <row r="7" spans="1:17" ht="16.5">
      <c r="A7" s="287" t="s">
        <v>43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9"/>
    </row>
    <row r="8" spans="1:17" ht="17.25" customHeight="1">
      <c r="A8" s="277" t="s">
        <v>0</v>
      </c>
      <c r="B8" s="279" t="s">
        <v>23</v>
      </c>
      <c r="C8" s="304"/>
      <c r="D8" s="304"/>
      <c r="E8" s="304"/>
      <c r="F8" s="305"/>
      <c r="G8" s="282" t="s">
        <v>38</v>
      </c>
      <c r="H8" s="283"/>
      <c r="I8" s="284"/>
      <c r="J8" s="285" t="s">
        <v>74</v>
      </c>
      <c r="K8" s="285"/>
      <c r="L8" s="285"/>
      <c r="M8" s="285"/>
    </row>
    <row r="9" spans="1:17" s="8" customFormat="1" ht="70.5" customHeight="1">
      <c r="A9" s="278"/>
      <c r="B9" s="3" t="s">
        <v>214</v>
      </c>
      <c r="C9" s="142" t="s">
        <v>144</v>
      </c>
      <c r="D9" s="105" t="s">
        <v>224</v>
      </c>
      <c r="E9" s="105" t="s">
        <v>225</v>
      </c>
      <c r="F9" s="106" t="s">
        <v>53</v>
      </c>
      <c r="G9" s="105" t="s">
        <v>213</v>
      </c>
      <c r="H9" s="3" t="s">
        <v>212</v>
      </c>
      <c r="I9" s="106" t="s">
        <v>53</v>
      </c>
      <c r="J9" s="105" t="s">
        <v>213</v>
      </c>
      <c r="K9" s="3" t="s">
        <v>212</v>
      </c>
      <c r="L9" s="3" t="s">
        <v>212</v>
      </c>
      <c r="M9" s="106" t="s">
        <v>53</v>
      </c>
    </row>
    <row r="10" spans="1:17" s="8" customFormat="1" ht="29.25" customHeight="1">
      <c r="A10" s="107" t="s">
        <v>1</v>
      </c>
      <c r="B10" s="84">
        <v>197956</v>
      </c>
      <c r="C10" s="84">
        <f>SUM(C11:C20)</f>
        <v>209699</v>
      </c>
      <c r="D10" s="108">
        <f>SUM(D11:D20)</f>
        <v>90011</v>
      </c>
      <c r="E10" s="84">
        <f>E11+E12+E13+E14+E15+E16+E17+E18+E19</f>
        <v>99473</v>
      </c>
      <c r="F10" s="109">
        <f t="shared" ref="F10:F16" si="0">E10/D10*100</f>
        <v>110.5120485274022</v>
      </c>
      <c r="G10" s="108">
        <f>SUM(G11:G20)</f>
        <v>49975</v>
      </c>
      <c r="H10" s="84">
        <f>SUM(H11:H20)</f>
        <v>51245</v>
      </c>
      <c r="I10" s="109">
        <f>H10/G10*100</f>
        <v>102.54127063531766</v>
      </c>
      <c r="J10" s="110">
        <f t="shared" ref="J10:J38" si="1">D10+G10</f>
        <v>139986</v>
      </c>
      <c r="K10" s="110"/>
      <c r="L10" s="110">
        <f t="shared" ref="L10:L35" si="2">E10+H10</f>
        <v>150718</v>
      </c>
      <c r="M10" s="109">
        <f t="shared" ref="M10:M19" si="3">L10/J10*100</f>
        <v>107.66648093380766</v>
      </c>
    </row>
    <row r="11" spans="1:17" s="10" customFormat="1" ht="20.25" customHeight="1">
      <c r="A11" s="111" t="s">
        <v>90</v>
      </c>
      <c r="B11" s="15">
        <v>170340</v>
      </c>
      <c r="C11" s="15">
        <v>182012</v>
      </c>
      <c r="D11" s="112">
        <v>73359</v>
      </c>
      <c r="E11" s="205">
        <v>81775</v>
      </c>
      <c r="F11" s="109">
        <f t="shared" si="0"/>
        <v>111.47234831445358</v>
      </c>
      <c r="G11" s="100">
        <v>15163</v>
      </c>
      <c r="H11" s="209">
        <v>17250</v>
      </c>
      <c r="I11" s="109">
        <f>H11/G11*100</f>
        <v>113.76376706456506</v>
      </c>
      <c r="J11" s="100">
        <f t="shared" si="1"/>
        <v>88522</v>
      </c>
      <c r="K11" s="100"/>
      <c r="L11" s="100">
        <f t="shared" si="2"/>
        <v>99025</v>
      </c>
      <c r="M11" s="109">
        <f t="shared" si="3"/>
        <v>111.86484715663903</v>
      </c>
    </row>
    <row r="12" spans="1:17" s="10" customFormat="1" ht="19.5" customHeight="1">
      <c r="A12" s="111" t="s">
        <v>95</v>
      </c>
      <c r="B12" s="15" t="s">
        <v>216</v>
      </c>
      <c r="C12" s="15">
        <v>12791</v>
      </c>
      <c r="D12" s="112">
        <v>5784</v>
      </c>
      <c r="E12" s="205">
        <v>6926</v>
      </c>
      <c r="F12" s="109">
        <f t="shared" si="0"/>
        <v>119.74412171507606</v>
      </c>
      <c r="G12" s="100">
        <v>3184</v>
      </c>
      <c r="H12" s="209">
        <v>3749</v>
      </c>
      <c r="I12" s="109">
        <f>H12/G12*100</f>
        <v>117.74497487437185</v>
      </c>
      <c r="J12" s="100">
        <f t="shared" si="1"/>
        <v>8968</v>
      </c>
      <c r="K12" s="100"/>
      <c r="L12" s="100">
        <f t="shared" si="2"/>
        <v>10675</v>
      </c>
      <c r="M12" s="109">
        <f t="shared" si="3"/>
        <v>119.0343443354148</v>
      </c>
    </row>
    <row r="13" spans="1:17" s="10" customFormat="1" ht="49.5" customHeight="1">
      <c r="A13" s="52" t="s">
        <v>141</v>
      </c>
      <c r="B13" s="15" t="s">
        <v>211</v>
      </c>
      <c r="C13" s="15">
        <v>3177</v>
      </c>
      <c r="D13" s="112">
        <v>0</v>
      </c>
      <c r="E13" s="205">
        <v>1968</v>
      </c>
      <c r="F13" s="109">
        <v>0</v>
      </c>
      <c r="G13" s="100">
        <v>0</v>
      </c>
      <c r="H13" s="209">
        <v>0</v>
      </c>
      <c r="I13" s="109">
        <v>0</v>
      </c>
      <c r="J13" s="100">
        <f t="shared" si="1"/>
        <v>0</v>
      </c>
      <c r="K13" s="100"/>
      <c r="L13" s="100">
        <f t="shared" si="2"/>
        <v>1968</v>
      </c>
      <c r="M13" s="109">
        <v>0</v>
      </c>
    </row>
    <row r="14" spans="1:17" s="10" customFormat="1" ht="51.75" customHeight="1">
      <c r="A14" s="111" t="s">
        <v>85</v>
      </c>
      <c r="B14" s="15">
        <v>1891</v>
      </c>
      <c r="C14" s="15">
        <v>0</v>
      </c>
      <c r="D14" s="113">
        <v>1534</v>
      </c>
      <c r="E14" s="206">
        <v>10</v>
      </c>
      <c r="F14" s="109">
        <f t="shared" si="0"/>
        <v>0.65189048239895697</v>
      </c>
      <c r="G14" s="100">
        <v>0</v>
      </c>
      <c r="H14" s="209">
        <v>0</v>
      </c>
      <c r="I14" s="109">
        <v>0</v>
      </c>
      <c r="J14" s="100">
        <f t="shared" si="1"/>
        <v>1534</v>
      </c>
      <c r="K14" s="100"/>
      <c r="L14" s="100">
        <f t="shared" si="2"/>
        <v>10</v>
      </c>
      <c r="M14" s="109">
        <f t="shared" si="3"/>
        <v>0.65189048239895697</v>
      </c>
    </row>
    <row r="15" spans="1:17" s="10" customFormat="1" ht="33" customHeight="1">
      <c r="A15" s="111" t="s">
        <v>15</v>
      </c>
      <c r="B15" s="15">
        <v>4173</v>
      </c>
      <c r="C15" s="15">
        <v>5626</v>
      </c>
      <c r="D15" s="113">
        <v>6097</v>
      </c>
      <c r="E15" s="206">
        <v>5648</v>
      </c>
      <c r="F15" s="109">
        <f t="shared" si="0"/>
        <v>92.635722486468751</v>
      </c>
      <c r="G15" s="100">
        <v>5227</v>
      </c>
      <c r="H15" s="209">
        <v>5623</v>
      </c>
      <c r="I15" s="109">
        <f>H15/G15*100</f>
        <v>107.57604744595371</v>
      </c>
      <c r="J15" s="100">
        <f t="shared" si="1"/>
        <v>11324</v>
      </c>
      <c r="K15" s="100"/>
      <c r="L15" s="100">
        <f t="shared" si="2"/>
        <v>11271</v>
      </c>
      <c r="M15" s="109">
        <f t="shared" si="3"/>
        <v>99.531967502649238</v>
      </c>
      <c r="Q15" s="10" t="s">
        <v>94</v>
      </c>
    </row>
    <row r="16" spans="1:17" s="10" customFormat="1" ht="52.5" customHeight="1">
      <c r="A16" s="111" t="s">
        <v>114</v>
      </c>
      <c r="B16" s="15">
        <v>5349</v>
      </c>
      <c r="C16" s="15">
        <v>4117</v>
      </c>
      <c r="D16" s="112">
        <v>2198</v>
      </c>
      <c r="E16" s="205">
        <v>2093</v>
      </c>
      <c r="F16" s="109">
        <f t="shared" si="0"/>
        <v>95.222929936305732</v>
      </c>
      <c r="G16" s="100">
        <v>0</v>
      </c>
      <c r="H16" s="209">
        <v>0</v>
      </c>
      <c r="I16" s="109">
        <v>0</v>
      </c>
      <c r="J16" s="100">
        <f t="shared" si="1"/>
        <v>2198</v>
      </c>
      <c r="K16" s="100"/>
      <c r="L16" s="100">
        <f t="shared" si="2"/>
        <v>2093</v>
      </c>
      <c r="M16" s="109">
        <f t="shared" si="3"/>
        <v>95.222929936305732</v>
      </c>
    </row>
    <row r="17" spans="1:17" s="8" customFormat="1" ht="35.25" customHeight="1">
      <c r="A17" s="111" t="s">
        <v>86</v>
      </c>
      <c r="B17" s="15" t="s">
        <v>211</v>
      </c>
      <c r="C17" s="15">
        <v>0</v>
      </c>
      <c r="D17" s="113">
        <v>0</v>
      </c>
      <c r="E17" s="206">
        <v>0</v>
      </c>
      <c r="F17" s="109">
        <v>0</v>
      </c>
      <c r="G17" s="100">
        <v>7868</v>
      </c>
      <c r="H17" s="209">
        <v>7407</v>
      </c>
      <c r="I17" s="109">
        <f>H17/G17*100</f>
        <v>94.140823589222165</v>
      </c>
      <c r="J17" s="100">
        <f t="shared" si="1"/>
        <v>7868</v>
      </c>
      <c r="K17" s="100"/>
      <c r="L17" s="100">
        <f t="shared" si="2"/>
        <v>7407</v>
      </c>
      <c r="M17" s="109">
        <f t="shared" si="3"/>
        <v>94.140823589222165</v>
      </c>
    </row>
    <row r="18" spans="1:17" s="8" customFormat="1" ht="20.25" customHeight="1">
      <c r="A18" s="111" t="s">
        <v>87</v>
      </c>
      <c r="B18" s="15" t="s">
        <v>211</v>
      </c>
      <c r="C18" s="15">
        <v>0</v>
      </c>
      <c r="D18" s="113">
        <v>0</v>
      </c>
      <c r="E18" s="206">
        <v>0</v>
      </c>
      <c r="F18" s="109">
        <v>0</v>
      </c>
      <c r="G18" s="100">
        <v>18533</v>
      </c>
      <c r="H18" s="209">
        <v>17216</v>
      </c>
      <c r="I18" s="109">
        <f>H18/G18*100</f>
        <v>92.893757081961908</v>
      </c>
      <c r="J18" s="100">
        <f t="shared" si="1"/>
        <v>18533</v>
      </c>
      <c r="K18" s="100"/>
      <c r="L18" s="100">
        <f t="shared" si="2"/>
        <v>17216</v>
      </c>
      <c r="M18" s="109">
        <f t="shared" si="3"/>
        <v>92.893757081961908</v>
      </c>
      <c r="N18" s="11"/>
      <c r="O18" s="11"/>
      <c r="P18" s="11"/>
      <c r="Q18" s="11"/>
    </row>
    <row r="19" spans="1:17" s="8" customFormat="1" ht="16.5" customHeight="1">
      <c r="A19" s="111" t="s">
        <v>88</v>
      </c>
      <c r="B19" s="15">
        <v>1881</v>
      </c>
      <c r="C19" s="15">
        <v>1976</v>
      </c>
      <c r="D19" s="112">
        <v>1039</v>
      </c>
      <c r="E19" s="205">
        <v>1053</v>
      </c>
      <c r="F19" s="109">
        <f>E19/D19*100</f>
        <v>101.34744947064485</v>
      </c>
      <c r="G19" s="100">
        <v>0</v>
      </c>
      <c r="H19" s="209">
        <v>0</v>
      </c>
      <c r="I19" s="109">
        <v>0</v>
      </c>
      <c r="J19" s="100">
        <f t="shared" si="1"/>
        <v>1039</v>
      </c>
      <c r="K19" s="100"/>
      <c r="L19" s="100">
        <f t="shared" si="2"/>
        <v>1053</v>
      </c>
      <c r="M19" s="109">
        <f t="shared" si="3"/>
        <v>101.34744947064485</v>
      </c>
      <c r="N19" s="11"/>
      <c r="O19" s="11"/>
      <c r="P19" s="11"/>
      <c r="Q19" s="11"/>
    </row>
    <row r="20" spans="1:17" s="8" customFormat="1" ht="84.75" hidden="1" customHeight="1">
      <c r="A20" s="111" t="s">
        <v>89</v>
      </c>
      <c r="B20" s="111"/>
      <c r="C20" s="15">
        <v>0</v>
      </c>
      <c r="D20" s="112"/>
      <c r="E20" s="15"/>
      <c r="F20" s="109">
        <v>0</v>
      </c>
      <c r="G20" s="100"/>
      <c r="H20" s="9"/>
      <c r="I20" s="109">
        <v>0</v>
      </c>
      <c r="J20" s="100">
        <f t="shared" si="1"/>
        <v>0</v>
      </c>
      <c r="K20" s="100"/>
      <c r="L20" s="100">
        <f t="shared" si="2"/>
        <v>0</v>
      </c>
      <c r="M20" s="109">
        <v>0</v>
      </c>
      <c r="N20" s="11"/>
      <c r="O20" s="11"/>
      <c r="P20" s="11"/>
      <c r="Q20" s="11"/>
    </row>
    <row r="21" spans="1:17" s="13" customFormat="1" ht="31.5" customHeight="1">
      <c r="A21" s="107" t="s">
        <v>2</v>
      </c>
      <c r="B21" s="84" t="s">
        <v>221</v>
      </c>
      <c r="C21" s="84">
        <v>28598</v>
      </c>
      <c r="D21" s="108">
        <f>SUM(D22:D34)</f>
        <v>5880</v>
      </c>
      <c r="E21" s="84">
        <f>E22+E23+E24+E25+E26+E27+E28+E29+E30+E32+E34</f>
        <v>15604</v>
      </c>
      <c r="F21" s="109">
        <f t="shared" ref="F21:F33" si="4">E21/D21*100</f>
        <v>265.37414965986397</v>
      </c>
      <c r="G21" s="108">
        <f>SUM(G22:G34)</f>
        <v>5069</v>
      </c>
      <c r="H21" s="84">
        <f>SUM(H22:H34)</f>
        <v>6039</v>
      </c>
      <c r="I21" s="109">
        <f>H21/G21*100</f>
        <v>119.13592424541331</v>
      </c>
      <c r="J21" s="110">
        <f t="shared" si="1"/>
        <v>10949</v>
      </c>
      <c r="K21" s="110"/>
      <c r="L21" s="110">
        <f t="shared" si="2"/>
        <v>21643</v>
      </c>
      <c r="M21" s="109">
        <f>L21/J21*100</f>
        <v>197.67102018449174</v>
      </c>
      <c r="N21" s="12"/>
      <c r="O21" s="12"/>
      <c r="P21" s="12"/>
      <c r="Q21" s="12"/>
    </row>
    <row r="22" spans="1:17" s="8" customFormat="1" ht="17.25" customHeight="1">
      <c r="A22" s="114" t="s">
        <v>16</v>
      </c>
      <c r="B22" s="15">
        <v>21441</v>
      </c>
      <c r="C22" s="15">
        <v>22338</v>
      </c>
      <c r="D22" s="112">
        <v>2006</v>
      </c>
      <c r="E22" s="205">
        <v>11149</v>
      </c>
      <c r="F22" s="109">
        <f t="shared" si="4"/>
        <v>555.78265204386832</v>
      </c>
      <c r="G22" s="100">
        <v>4355</v>
      </c>
      <c r="H22" s="209">
        <v>4685</v>
      </c>
      <c r="I22" s="109">
        <f>H22/G22*100</f>
        <v>107.57749712973595</v>
      </c>
      <c r="J22" s="100">
        <f t="shared" si="1"/>
        <v>6361</v>
      </c>
      <c r="K22" s="100"/>
      <c r="L22" s="100">
        <f t="shared" si="2"/>
        <v>15834</v>
      </c>
      <c r="M22" s="109">
        <f>L22/J22*100</f>
        <v>248.92312529476496</v>
      </c>
    </row>
    <row r="23" spans="1:17" s="8" customFormat="1" ht="20.25" customHeight="1">
      <c r="A23" s="114" t="s">
        <v>42</v>
      </c>
      <c r="B23" s="15">
        <v>700</v>
      </c>
      <c r="C23" s="15">
        <v>700</v>
      </c>
      <c r="D23" s="112">
        <v>421</v>
      </c>
      <c r="E23" s="205">
        <v>777</v>
      </c>
      <c r="F23" s="109">
        <f t="shared" si="4"/>
        <v>184.56057007125889</v>
      </c>
      <c r="G23" s="100">
        <v>529</v>
      </c>
      <c r="H23" s="209">
        <v>809</v>
      </c>
      <c r="I23" s="109">
        <f>H23/G23*100</f>
        <v>152.93005671077503</v>
      </c>
      <c r="J23" s="100">
        <f t="shared" si="1"/>
        <v>950</v>
      </c>
      <c r="K23" s="100"/>
      <c r="L23" s="100">
        <f t="shared" si="2"/>
        <v>1586</v>
      </c>
      <c r="M23" s="109">
        <f>L23/J23*100</f>
        <v>166.94736842105263</v>
      </c>
    </row>
    <row r="24" spans="1:17" s="8" customFormat="1" ht="34.5" hidden="1" customHeight="1">
      <c r="A24" s="114" t="s">
        <v>14</v>
      </c>
      <c r="B24" s="15"/>
      <c r="C24" s="15">
        <v>0</v>
      </c>
      <c r="D24" s="112">
        <v>0</v>
      </c>
      <c r="E24" s="205">
        <v>0</v>
      </c>
      <c r="F24" s="109">
        <v>0</v>
      </c>
      <c r="G24" s="100">
        <v>0</v>
      </c>
      <c r="H24" s="209"/>
      <c r="I24" s="109">
        <v>0</v>
      </c>
      <c r="J24" s="100">
        <f t="shared" si="1"/>
        <v>0</v>
      </c>
      <c r="K24" s="100"/>
      <c r="L24" s="100">
        <f t="shared" si="2"/>
        <v>0</v>
      </c>
      <c r="M24" s="109">
        <v>0</v>
      </c>
    </row>
    <row r="25" spans="1:17" s="8" customFormat="1" ht="34.5" customHeight="1">
      <c r="A25" s="114" t="s">
        <v>22</v>
      </c>
      <c r="B25" s="15">
        <v>206</v>
      </c>
      <c r="C25" s="15">
        <v>184</v>
      </c>
      <c r="D25" s="112">
        <v>338</v>
      </c>
      <c r="E25" s="205">
        <v>720</v>
      </c>
      <c r="F25" s="109">
        <f t="shared" si="4"/>
        <v>213.01775147928996</v>
      </c>
      <c r="G25" s="100">
        <v>0</v>
      </c>
      <c r="H25" s="209">
        <v>0</v>
      </c>
      <c r="I25" s="109">
        <v>0</v>
      </c>
      <c r="J25" s="100">
        <f t="shared" si="1"/>
        <v>338</v>
      </c>
      <c r="K25" s="100"/>
      <c r="L25" s="100">
        <f t="shared" si="2"/>
        <v>720</v>
      </c>
      <c r="M25" s="109">
        <f t="shared" ref="M25:M30" si="5">L25/J25*100</f>
        <v>213.01775147928996</v>
      </c>
    </row>
    <row r="26" spans="1:17" s="8" customFormat="1" ht="21.75" customHeight="1">
      <c r="A26" s="114" t="s">
        <v>102</v>
      </c>
      <c r="B26" s="15">
        <v>0</v>
      </c>
      <c r="C26" s="15">
        <v>0</v>
      </c>
      <c r="D26" s="112">
        <v>250</v>
      </c>
      <c r="E26" s="205">
        <v>19</v>
      </c>
      <c r="F26" s="109">
        <f t="shared" si="4"/>
        <v>7.6</v>
      </c>
      <c r="G26" s="100">
        <v>118</v>
      </c>
      <c r="H26" s="209">
        <v>98</v>
      </c>
      <c r="I26" s="109">
        <f>H26/G26*100</f>
        <v>83.050847457627114</v>
      </c>
      <c r="J26" s="100">
        <f t="shared" si="1"/>
        <v>368</v>
      </c>
      <c r="K26" s="100"/>
      <c r="L26" s="100">
        <f t="shared" si="2"/>
        <v>117</v>
      </c>
      <c r="M26" s="109">
        <f t="shared" si="5"/>
        <v>31.793478260869566</v>
      </c>
    </row>
    <row r="27" spans="1:17" s="8" customFormat="1" ht="36" customHeight="1">
      <c r="A27" s="114" t="s">
        <v>52</v>
      </c>
      <c r="B27" s="15">
        <v>4165</v>
      </c>
      <c r="C27" s="15">
        <v>4306</v>
      </c>
      <c r="D27" s="112">
        <v>2321</v>
      </c>
      <c r="E27" s="205">
        <v>2712</v>
      </c>
      <c r="F27" s="109">
        <f t="shared" si="4"/>
        <v>116.84618698836708</v>
      </c>
      <c r="G27" s="100">
        <v>0</v>
      </c>
      <c r="H27" s="209">
        <v>0</v>
      </c>
      <c r="I27" s="109">
        <v>0</v>
      </c>
      <c r="J27" s="100">
        <f t="shared" si="1"/>
        <v>2321</v>
      </c>
      <c r="K27" s="100"/>
      <c r="L27" s="100">
        <f t="shared" si="2"/>
        <v>2712</v>
      </c>
      <c r="M27" s="109">
        <f t="shared" si="5"/>
        <v>116.84618698836708</v>
      </c>
    </row>
    <row r="28" spans="1:17" s="8" customFormat="1" ht="18" customHeight="1">
      <c r="A28" s="114" t="s">
        <v>18</v>
      </c>
      <c r="B28" s="15">
        <v>300</v>
      </c>
      <c r="C28" s="15">
        <v>350</v>
      </c>
      <c r="D28" s="112">
        <v>18</v>
      </c>
      <c r="E28" s="205">
        <v>0</v>
      </c>
      <c r="F28" s="109">
        <f t="shared" si="4"/>
        <v>0</v>
      </c>
      <c r="G28" s="100">
        <v>0</v>
      </c>
      <c r="H28" s="209">
        <v>0</v>
      </c>
      <c r="I28" s="109">
        <v>0</v>
      </c>
      <c r="J28" s="100">
        <f t="shared" si="1"/>
        <v>18</v>
      </c>
      <c r="K28" s="100"/>
      <c r="L28" s="100">
        <f t="shared" si="2"/>
        <v>0</v>
      </c>
      <c r="M28" s="109">
        <f t="shared" si="5"/>
        <v>0</v>
      </c>
    </row>
    <row r="29" spans="1:17" s="8" customFormat="1" ht="17.25" customHeight="1">
      <c r="A29" s="114" t="s">
        <v>5</v>
      </c>
      <c r="B29" s="15">
        <v>450</v>
      </c>
      <c r="C29" s="15">
        <v>300</v>
      </c>
      <c r="D29" s="112">
        <v>332</v>
      </c>
      <c r="E29" s="205">
        <v>90</v>
      </c>
      <c r="F29" s="109">
        <f t="shared" si="4"/>
        <v>27.108433734939759</v>
      </c>
      <c r="G29" s="100">
        <v>63</v>
      </c>
      <c r="H29" s="209">
        <v>199</v>
      </c>
      <c r="I29" s="109">
        <f>H29/G29*100</f>
        <v>315.87301587301585</v>
      </c>
      <c r="J29" s="100">
        <f t="shared" si="1"/>
        <v>395</v>
      </c>
      <c r="K29" s="100"/>
      <c r="L29" s="100">
        <f t="shared" si="2"/>
        <v>289</v>
      </c>
      <c r="M29" s="109">
        <f t="shared" si="5"/>
        <v>73.164556962025316</v>
      </c>
    </row>
    <row r="30" spans="1:17" s="8" customFormat="1" ht="33" customHeight="1">
      <c r="A30" s="114" t="s">
        <v>17</v>
      </c>
      <c r="B30" s="15">
        <v>352</v>
      </c>
      <c r="C30" s="15">
        <v>320</v>
      </c>
      <c r="D30" s="112">
        <v>171</v>
      </c>
      <c r="E30" s="205">
        <v>127</v>
      </c>
      <c r="F30" s="109">
        <f t="shared" si="4"/>
        <v>74.269005847953224</v>
      </c>
      <c r="G30" s="100">
        <v>4</v>
      </c>
      <c r="H30" s="209">
        <v>248</v>
      </c>
      <c r="I30" s="109">
        <f>H30/G30*100</f>
        <v>6200</v>
      </c>
      <c r="J30" s="100">
        <f t="shared" si="1"/>
        <v>175</v>
      </c>
      <c r="K30" s="100"/>
      <c r="L30" s="100">
        <f t="shared" si="2"/>
        <v>375</v>
      </c>
      <c r="M30" s="109">
        <f t="shared" si="5"/>
        <v>214.28571428571428</v>
      </c>
    </row>
    <row r="31" spans="1:17" s="8" customFormat="1" ht="18.75" hidden="1" customHeight="1">
      <c r="A31" s="114" t="s">
        <v>36</v>
      </c>
      <c r="B31" s="15"/>
      <c r="C31" s="15">
        <v>100</v>
      </c>
      <c r="D31" s="112"/>
      <c r="E31" s="205">
        <v>10</v>
      </c>
      <c r="F31" s="109">
        <v>0</v>
      </c>
      <c r="G31" s="100"/>
      <c r="H31" s="209">
        <v>0</v>
      </c>
      <c r="I31" s="109">
        <v>0</v>
      </c>
      <c r="J31" s="100">
        <f t="shared" si="1"/>
        <v>0</v>
      </c>
      <c r="K31" s="100"/>
      <c r="L31" s="100">
        <f t="shared" si="2"/>
        <v>10</v>
      </c>
      <c r="M31" s="109">
        <v>0</v>
      </c>
    </row>
    <row r="32" spans="1:17" s="8" customFormat="1" ht="24" customHeight="1">
      <c r="A32" s="114" t="s">
        <v>78</v>
      </c>
      <c r="B32" s="15">
        <v>0</v>
      </c>
      <c r="C32" s="15">
        <v>0</v>
      </c>
      <c r="D32" s="112">
        <v>23</v>
      </c>
      <c r="E32" s="205">
        <v>10</v>
      </c>
      <c r="F32" s="109">
        <v>0</v>
      </c>
      <c r="G32" s="100">
        <v>0</v>
      </c>
      <c r="H32" s="209">
        <v>0</v>
      </c>
      <c r="I32" s="109">
        <v>0</v>
      </c>
      <c r="J32" s="100">
        <f t="shared" si="1"/>
        <v>23</v>
      </c>
      <c r="K32" s="100"/>
      <c r="L32" s="100">
        <f t="shared" si="2"/>
        <v>10</v>
      </c>
      <c r="M32" s="109">
        <v>0</v>
      </c>
    </row>
    <row r="33" spans="1:18" s="8" customFormat="1" ht="33" hidden="1" customHeight="1">
      <c r="A33" s="114" t="s">
        <v>82</v>
      </c>
      <c r="B33" s="15"/>
      <c r="C33" s="15">
        <v>0</v>
      </c>
      <c r="D33" s="112"/>
      <c r="E33" s="205"/>
      <c r="F33" s="109" t="e">
        <f t="shared" si="4"/>
        <v>#DIV/0!</v>
      </c>
      <c r="G33" s="100"/>
      <c r="H33" s="9"/>
      <c r="I33" s="109" t="e">
        <f>H33/G33*100</f>
        <v>#DIV/0!</v>
      </c>
      <c r="J33" s="100">
        <f t="shared" si="1"/>
        <v>0</v>
      </c>
      <c r="K33" s="100"/>
      <c r="L33" s="100">
        <f t="shared" si="2"/>
        <v>0</v>
      </c>
      <c r="M33" s="109" t="e">
        <f>L33/J33*100</f>
        <v>#DIV/0!</v>
      </c>
    </row>
    <row r="34" spans="1:18" s="8" customFormat="1" ht="22.5" customHeight="1">
      <c r="A34" s="114" t="s">
        <v>36</v>
      </c>
      <c r="B34" s="15">
        <v>98</v>
      </c>
      <c r="C34" s="15">
        <v>100</v>
      </c>
      <c r="D34" s="112">
        <v>0</v>
      </c>
      <c r="E34" s="205">
        <v>0</v>
      </c>
      <c r="F34" s="109">
        <v>0</v>
      </c>
      <c r="G34" s="100">
        <v>0</v>
      </c>
      <c r="H34" s="9">
        <v>0</v>
      </c>
      <c r="I34" s="109">
        <v>0</v>
      </c>
      <c r="J34" s="100">
        <f t="shared" si="1"/>
        <v>0</v>
      </c>
      <c r="K34" s="100"/>
      <c r="L34" s="100">
        <f t="shared" si="2"/>
        <v>0</v>
      </c>
      <c r="M34" s="109">
        <v>0</v>
      </c>
    </row>
    <row r="35" spans="1:18" s="13" customFormat="1" ht="32.25" customHeight="1">
      <c r="A35" s="115" t="s">
        <v>19</v>
      </c>
      <c r="B35" s="108">
        <v>223601</v>
      </c>
      <c r="C35" s="108">
        <f>C10+C21</f>
        <v>238297</v>
      </c>
      <c r="D35" s="108">
        <f>D21+D10</f>
        <v>95891</v>
      </c>
      <c r="E35" s="84">
        <f>E21+E10</f>
        <v>115077</v>
      </c>
      <c r="F35" s="109">
        <f>E35/D35*100</f>
        <v>120.00813423574684</v>
      </c>
      <c r="G35" s="108">
        <f>G21+G10</f>
        <v>55044</v>
      </c>
      <c r="H35" s="84">
        <f>H21+H10</f>
        <v>57284</v>
      </c>
      <c r="I35" s="109">
        <f>H35/G35*100</f>
        <v>104.06947169537098</v>
      </c>
      <c r="J35" s="110">
        <f t="shared" si="1"/>
        <v>150935</v>
      </c>
      <c r="K35" s="110"/>
      <c r="L35" s="110">
        <f t="shared" si="2"/>
        <v>172361</v>
      </c>
      <c r="M35" s="109">
        <f>L35/J35*100</f>
        <v>114.19551462550103</v>
      </c>
    </row>
    <row r="36" spans="1:18" s="13" customFormat="1" ht="33" customHeight="1">
      <c r="A36" s="114" t="s">
        <v>99</v>
      </c>
      <c r="B36" s="18">
        <v>0</v>
      </c>
      <c r="C36" s="18">
        <v>0</v>
      </c>
      <c r="D36" s="116">
        <v>12</v>
      </c>
      <c r="E36" s="207">
        <v>0</v>
      </c>
      <c r="F36" s="109">
        <v>0</v>
      </c>
      <c r="G36" s="116">
        <v>219</v>
      </c>
      <c r="H36" s="207">
        <v>1164</v>
      </c>
      <c r="I36" s="109">
        <f>H36/G36*100</f>
        <v>531.50684931506851</v>
      </c>
      <c r="J36" s="117">
        <f t="shared" si="1"/>
        <v>231</v>
      </c>
      <c r="K36" s="117"/>
      <c r="L36" s="117">
        <f>H36+E36</f>
        <v>1164</v>
      </c>
      <c r="M36" s="109">
        <f>L36/J36*100</f>
        <v>503.89610389610391</v>
      </c>
    </row>
    <row r="37" spans="1:18" s="8" customFormat="1" ht="69.75" customHeight="1">
      <c r="A37" s="114" t="s">
        <v>136</v>
      </c>
      <c r="B37" s="18">
        <v>260285</v>
      </c>
      <c r="C37" s="17">
        <v>311332.3</v>
      </c>
      <c r="D37" s="118">
        <v>130179</v>
      </c>
      <c r="E37" s="208">
        <v>155759</v>
      </c>
      <c r="F37" s="109">
        <f t="shared" ref="F37:F51" si="6">E37/D37*100</f>
        <v>119.64986672197513</v>
      </c>
      <c r="G37" s="119">
        <v>0</v>
      </c>
      <c r="H37" s="210">
        <v>0</v>
      </c>
      <c r="I37" s="109">
        <v>0</v>
      </c>
      <c r="J37" s="117">
        <f t="shared" si="1"/>
        <v>130179</v>
      </c>
      <c r="K37" s="117"/>
      <c r="L37" s="117">
        <f>E37+H37</f>
        <v>155759</v>
      </c>
      <c r="M37" s="109">
        <f>L37/J37*100</f>
        <v>119.64986672197513</v>
      </c>
    </row>
    <row r="38" spans="1:18" s="8" customFormat="1" ht="84.75" customHeight="1">
      <c r="A38" s="114" t="s">
        <v>137</v>
      </c>
      <c r="B38" s="18">
        <v>0</v>
      </c>
      <c r="C38" s="17">
        <v>3268</v>
      </c>
      <c r="D38" s="118">
        <v>0</v>
      </c>
      <c r="E38" s="208">
        <v>3268</v>
      </c>
      <c r="F38" s="109" t="e">
        <f t="shared" si="6"/>
        <v>#DIV/0!</v>
      </c>
      <c r="G38" s="119">
        <v>0</v>
      </c>
      <c r="H38" s="210">
        <v>3268</v>
      </c>
      <c r="I38" s="109">
        <v>0</v>
      </c>
      <c r="J38" s="117">
        <f t="shared" si="1"/>
        <v>0</v>
      </c>
      <c r="K38" s="117"/>
      <c r="L38" s="117">
        <f>E38+H38</f>
        <v>6536</v>
      </c>
      <c r="M38" s="109" t="e">
        <f>L38/J38*100</f>
        <v>#DIV/0!</v>
      </c>
    </row>
    <row r="39" spans="1:18" s="8" customFormat="1" ht="85.5" hidden="1" customHeight="1">
      <c r="A39" s="114" t="s">
        <v>166</v>
      </c>
      <c r="B39" s="18"/>
      <c r="C39" s="17">
        <v>3268.1</v>
      </c>
      <c r="D39" s="113"/>
      <c r="E39" s="208">
        <v>3268.1</v>
      </c>
      <c r="F39" s="109" t="e">
        <f t="shared" si="6"/>
        <v>#DIV/0!</v>
      </c>
      <c r="G39" s="100"/>
      <c r="H39" s="210">
        <v>3268</v>
      </c>
      <c r="I39" s="109" t="e">
        <f>H39/G39*100</f>
        <v>#DIV/0!</v>
      </c>
      <c r="J39" s="120">
        <f>G39</f>
        <v>0</v>
      </c>
      <c r="K39" s="120"/>
      <c r="L39" s="120">
        <f>H39</f>
        <v>3268</v>
      </c>
      <c r="M39" s="109" t="e">
        <f t="shared" ref="M39:M52" si="7">L39/J39*100</f>
        <v>#DIV/0!</v>
      </c>
    </row>
    <row r="40" spans="1:18" s="8" customFormat="1" ht="75.75" customHeight="1">
      <c r="A40" s="114" t="s">
        <v>138</v>
      </c>
      <c r="B40" s="18">
        <v>0</v>
      </c>
      <c r="C40" s="15">
        <v>0</v>
      </c>
      <c r="D40" s="100">
        <v>0</v>
      </c>
      <c r="E40" s="206">
        <v>0</v>
      </c>
      <c r="F40" s="109">
        <v>0</v>
      </c>
      <c r="G40" s="100">
        <v>25529</v>
      </c>
      <c r="H40" s="209">
        <v>25529</v>
      </c>
      <c r="I40" s="109">
        <f>H40/G40*100</f>
        <v>100</v>
      </c>
      <c r="J40" s="120">
        <f>G40</f>
        <v>25529</v>
      </c>
      <c r="K40" s="120"/>
      <c r="L40" s="120">
        <f>H40</f>
        <v>25529</v>
      </c>
      <c r="M40" s="109">
        <f>L40/J40*100</f>
        <v>100</v>
      </c>
      <c r="O40" s="20"/>
    </row>
    <row r="41" spans="1:18" s="8" customFormat="1" ht="72.75" customHeight="1">
      <c r="A41" s="114" t="s">
        <v>139</v>
      </c>
      <c r="B41" s="18">
        <v>0</v>
      </c>
      <c r="C41" s="9">
        <v>0</v>
      </c>
      <c r="D41" s="100">
        <v>0</v>
      </c>
      <c r="E41" s="209">
        <v>0</v>
      </c>
      <c r="F41" s="109">
        <v>0</v>
      </c>
      <c r="G41" s="100">
        <v>2606</v>
      </c>
      <c r="H41" s="209">
        <v>9909</v>
      </c>
      <c r="I41" s="109">
        <f>H41/G41*100</f>
        <v>380.23791250959323</v>
      </c>
      <c r="J41" s="120">
        <f>G41</f>
        <v>2606</v>
      </c>
      <c r="K41" s="120"/>
      <c r="L41" s="120">
        <f>H41</f>
        <v>9909</v>
      </c>
      <c r="M41" s="109">
        <f>L41/J41*100</f>
        <v>380.23791250959323</v>
      </c>
      <c r="O41" s="20"/>
    </row>
    <row r="42" spans="1:18" s="8" customFormat="1" ht="72" customHeight="1">
      <c r="A42" s="114" t="s">
        <v>122</v>
      </c>
      <c r="B42" s="18">
        <v>0</v>
      </c>
      <c r="C42" s="9">
        <v>544355</v>
      </c>
      <c r="D42" s="100">
        <v>22654</v>
      </c>
      <c r="E42" s="209">
        <v>266642</v>
      </c>
      <c r="F42" s="109">
        <f t="shared" si="6"/>
        <v>1177.0195109031517</v>
      </c>
      <c r="G42" s="100">
        <v>7949</v>
      </c>
      <c r="H42" s="209">
        <v>56115</v>
      </c>
      <c r="I42" s="109">
        <f>H42/G42*100</f>
        <v>705.93785381809028</v>
      </c>
      <c r="J42" s="120">
        <f t="shared" ref="J42:J51" si="8">D42+G42</f>
        <v>30603</v>
      </c>
      <c r="K42" s="120"/>
      <c r="L42" s="120">
        <f t="shared" ref="L42:L51" si="9">E42+H42</f>
        <v>322757</v>
      </c>
      <c r="M42" s="109">
        <f t="shared" si="7"/>
        <v>1054.6580400614318</v>
      </c>
    </row>
    <row r="43" spans="1:18" s="8" customFormat="1" ht="31.5" customHeight="1">
      <c r="A43" s="220" t="s">
        <v>189</v>
      </c>
      <c r="B43" s="18">
        <v>0</v>
      </c>
      <c r="C43" s="9">
        <v>0</v>
      </c>
      <c r="D43" s="112">
        <v>0</v>
      </c>
      <c r="E43" s="205">
        <v>0</v>
      </c>
      <c r="F43" s="109">
        <v>0</v>
      </c>
      <c r="G43" s="100">
        <v>0</v>
      </c>
      <c r="H43" s="209">
        <v>2843</v>
      </c>
      <c r="I43" s="109">
        <v>0</v>
      </c>
      <c r="J43" s="120">
        <v>0</v>
      </c>
      <c r="K43" s="120"/>
      <c r="L43" s="120">
        <v>0</v>
      </c>
      <c r="M43" s="109">
        <v>0</v>
      </c>
    </row>
    <row r="44" spans="1:18" s="8" customFormat="1" ht="69.75" customHeight="1">
      <c r="A44" s="114" t="s">
        <v>133</v>
      </c>
      <c r="B44" s="18">
        <v>0</v>
      </c>
      <c r="C44" s="15">
        <v>0</v>
      </c>
      <c r="D44" s="112">
        <v>0</v>
      </c>
      <c r="E44" s="205">
        <v>0</v>
      </c>
      <c r="F44" s="109">
        <v>0</v>
      </c>
      <c r="G44" s="100">
        <v>6</v>
      </c>
      <c r="H44" s="209">
        <v>6</v>
      </c>
      <c r="I44" s="109">
        <f>H44/G44*100</f>
        <v>100</v>
      </c>
      <c r="J44" s="120">
        <f t="shared" si="8"/>
        <v>6</v>
      </c>
      <c r="K44" s="120"/>
      <c r="L44" s="120">
        <f t="shared" si="9"/>
        <v>6</v>
      </c>
      <c r="M44" s="109">
        <f>L44/J44*100</f>
        <v>100</v>
      </c>
      <c r="N44" s="20"/>
    </row>
    <row r="45" spans="1:18" s="8" customFormat="1" ht="50.25" customHeight="1">
      <c r="A45" s="114" t="s">
        <v>120</v>
      </c>
      <c r="B45" s="18">
        <v>0</v>
      </c>
      <c r="C45" s="15">
        <v>0</v>
      </c>
      <c r="D45" s="112"/>
      <c r="E45" s="209"/>
      <c r="F45" s="109">
        <v>0</v>
      </c>
      <c r="G45" s="100">
        <v>1144</v>
      </c>
      <c r="H45" s="209">
        <v>1228</v>
      </c>
      <c r="I45" s="109">
        <f>H45/G45*100</f>
        <v>107.34265734265733</v>
      </c>
      <c r="J45" s="120">
        <f t="shared" si="8"/>
        <v>1144</v>
      </c>
      <c r="K45" s="120"/>
      <c r="L45" s="120">
        <f t="shared" si="9"/>
        <v>1228</v>
      </c>
      <c r="M45" s="109">
        <f t="shared" si="7"/>
        <v>107.34265734265733</v>
      </c>
    </row>
    <row r="46" spans="1:18" s="8" customFormat="1" ht="71.25" customHeight="1">
      <c r="A46" s="114" t="s">
        <v>121</v>
      </c>
      <c r="B46" s="18">
        <v>571727</v>
      </c>
      <c r="C46" s="15">
        <v>551077</v>
      </c>
      <c r="D46" s="112">
        <v>266789</v>
      </c>
      <c r="E46" s="209">
        <v>280523</v>
      </c>
      <c r="F46" s="109">
        <f t="shared" si="6"/>
        <v>105.14788840619367</v>
      </c>
      <c r="G46" s="100">
        <v>0</v>
      </c>
      <c r="H46" s="209">
        <v>0</v>
      </c>
      <c r="I46" s="109">
        <v>0</v>
      </c>
      <c r="J46" s="120">
        <f t="shared" si="8"/>
        <v>266789</v>
      </c>
      <c r="K46" s="120"/>
      <c r="L46" s="120">
        <f t="shared" si="9"/>
        <v>280523</v>
      </c>
      <c r="M46" s="109">
        <f t="shared" si="7"/>
        <v>105.14788840619367</v>
      </c>
      <c r="P46" s="112"/>
      <c r="Q46" s="205"/>
    </row>
    <row r="47" spans="1:18" s="8" customFormat="1" ht="136.5" customHeight="1">
      <c r="A47" s="114" t="s">
        <v>127</v>
      </c>
      <c r="B47" s="18">
        <v>6310</v>
      </c>
      <c r="C47" s="9">
        <v>6264</v>
      </c>
      <c r="D47" s="112">
        <v>2543</v>
      </c>
      <c r="E47" s="209">
        <v>2724</v>
      </c>
      <c r="F47" s="109">
        <f t="shared" si="6"/>
        <v>107.11757766417618</v>
      </c>
      <c r="G47" s="100">
        <v>0</v>
      </c>
      <c r="H47" s="209">
        <v>0</v>
      </c>
      <c r="I47" s="109">
        <v>0</v>
      </c>
      <c r="J47" s="120">
        <f t="shared" si="8"/>
        <v>2543</v>
      </c>
      <c r="K47" s="120"/>
      <c r="L47" s="120">
        <f t="shared" si="9"/>
        <v>2724</v>
      </c>
      <c r="M47" s="109">
        <f t="shared" si="7"/>
        <v>107.11757766417618</v>
      </c>
    </row>
    <row r="48" spans="1:18" s="8" customFormat="1" ht="69.75" customHeight="1">
      <c r="A48" s="114" t="s">
        <v>128</v>
      </c>
      <c r="B48" s="18">
        <v>0</v>
      </c>
      <c r="C48" s="9">
        <v>20260</v>
      </c>
      <c r="D48" s="203">
        <v>0</v>
      </c>
      <c r="E48" s="205">
        <v>9839</v>
      </c>
      <c r="F48" s="109" t="e">
        <f t="shared" si="6"/>
        <v>#DIV/0!</v>
      </c>
      <c r="G48" s="112">
        <v>8343</v>
      </c>
      <c r="H48" s="209">
        <v>13913</v>
      </c>
      <c r="I48" s="109">
        <f>H48/G48*100</f>
        <v>166.76255543569459</v>
      </c>
      <c r="J48" s="120">
        <f t="shared" si="8"/>
        <v>8343</v>
      </c>
      <c r="K48" s="123"/>
      <c r="L48" s="120">
        <f t="shared" si="9"/>
        <v>23752</v>
      </c>
      <c r="M48" s="109">
        <f t="shared" si="7"/>
        <v>284.69375524391705</v>
      </c>
      <c r="Q48" s="203"/>
      <c r="R48" s="205"/>
    </row>
    <row r="49" spans="1:14" s="8" customFormat="1" ht="69.75" customHeight="1">
      <c r="A49" s="54" t="s">
        <v>134</v>
      </c>
      <c r="B49" s="18">
        <v>0</v>
      </c>
      <c r="C49" s="15">
        <v>0</v>
      </c>
      <c r="D49" s="100">
        <v>0</v>
      </c>
      <c r="E49" s="100">
        <v>0</v>
      </c>
      <c r="F49" s="109" t="e">
        <f t="shared" si="6"/>
        <v>#DIV/0!</v>
      </c>
      <c r="G49" s="213">
        <v>0</v>
      </c>
      <c r="H49" s="209">
        <v>0</v>
      </c>
      <c r="I49" s="109">
        <v>0</v>
      </c>
      <c r="J49" s="120">
        <f t="shared" si="8"/>
        <v>0</v>
      </c>
      <c r="K49" s="215"/>
      <c r="L49" s="120">
        <f t="shared" si="9"/>
        <v>0</v>
      </c>
      <c r="M49" s="109" t="e">
        <f>L49/J49*100</f>
        <v>#DIV/0!</v>
      </c>
    </row>
    <row r="50" spans="1:14" s="8" customFormat="1" ht="117.75" customHeight="1">
      <c r="A50" s="54" t="s">
        <v>200</v>
      </c>
      <c r="B50" s="18">
        <v>0</v>
      </c>
      <c r="C50" s="15">
        <v>0</v>
      </c>
      <c r="D50" s="112">
        <v>0</v>
      </c>
      <c r="E50" s="112">
        <v>0</v>
      </c>
      <c r="F50" s="126">
        <v>0</v>
      </c>
      <c r="G50" s="213">
        <v>0</v>
      </c>
      <c r="H50" s="209">
        <v>0</v>
      </c>
      <c r="I50" s="109">
        <v>0</v>
      </c>
      <c r="J50" s="120">
        <f t="shared" si="8"/>
        <v>0</v>
      </c>
      <c r="K50" s="215"/>
      <c r="L50" s="120">
        <f t="shared" si="9"/>
        <v>0</v>
      </c>
      <c r="M50" s="109">
        <v>0</v>
      </c>
    </row>
    <row r="51" spans="1:14" s="8" customFormat="1" ht="89.25" customHeight="1">
      <c r="A51" s="201" t="s">
        <v>129</v>
      </c>
      <c r="B51" s="18">
        <v>0</v>
      </c>
      <c r="C51" s="15">
        <v>0</v>
      </c>
      <c r="D51" s="112">
        <v>-26</v>
      </c>
      <c r="E51" s="112">
        <v>-46</v>
      </c>
      <c r="F51" s="218">
        <f t="shared" si="6"/>
        <v>176.92307692307691</v>
      </c>
      <c r="G51" s="125">
        <v>0</v>
      </c>
      <c r="H51" s="209">
        <v>-26</v>
      </c>
      <c r="I51" s="109">
        <v>0</v>
      </c>
      <c r="J51" s="120">
        <f t="shared" si="8"/>
        <v>-26</v>
      </c>
      <c r="K51" s="125"/>
      <c r="L51" s="120">
        <f t="shared" si="9"/>
        <v>-72</v>
      </c>
      <c r="M51" s="109">
        <f t="shared" si="7"/>
        <v>276.92307692307691</v>
      </c>
      <c r="N51" s="46"/>
    </row>
    <row r="52" spans="1:14" s="8" customFormat="1" ht="20.25" customHeight="1">
      <c r="A52" s="165" t="s">
        <v>3</v>
      </c>
      <c r="B52" s="120">
        <v>1061923</v>
      </c>
      <c r="C52" s="221">
        <f>C35+C36+C37+C38+C40+C41+C42+C43+C44+C45+C46+C47+C48</f>
        <v>1674853.3</v>
      </c>
      <c r="D52" s="120">
        <f>D36+D37+D38+D39+D40+D41+D42+D44+D45+D46+D47+D48+D51+D35+D49</f>
        <v>518042</v>
      </c>
      <c r="E52" s="120">
        <f>E35+E36+E37+E38+E40+E41+E42+E44+E45+E46+E47+E48+E49+E51+E50</f>
        <v>833786</v>
      </c>
      <c r="F52" s="219">
        <f>E52/D52*100</f>
        <v>160.94949830322639</v>
      </c>
      <c r="G52" s="120">
        <f>G36+G37+G38+G39+G40+G41+G42+G44+G45+G46+G47+G48+G51+G35</f>
        <v>100840</v>
      </c>
      <c r="H52" s="120">
        <f>H35+H36+H37+H38+H40+H41+H42+H44+H45+H46+H47+H48+H49+H51+H43</f>
        <v>171233</v>
      </c>
      <c r="I52" s="109">
        <f>H52/G52*100</f>
        <v>169.80662435541453</v>
      </c>
      <c r="J52" s="120">
        <f>(D52+G52)-(D47+G38+G40+G41+G42+G44+G45+G48+G51)</f>
        <v>570762</v>
      </c>
      <c r="K52" s="120">
        <f>(E52+H52)-(E47+H38+H40+H41+H42+H44+H45+H48+H51)</f>
        <v>892353</v>
      </c>
      <c r="L52" s="120">
        <f>(E52+H52)-(E47+H38+H40+H41+H42+H44+H48)</f>
        <v>893555</v>
      </c>
      <c r="M52" s="109">
        <f t="shared" si="7"/>
        <v>156.55474611133889</v>
      </c>
      <c r="N52" s="46"/>
    </row>
    <row r="53" spans="1:14" s="8" customFormat="1" ht="24" hidden="1" customHeight="1" thickBot="1">
      <c r="A53" s="299" t="s">
        <v>79</v>
      </c>
      <c r="B53" s="300"/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1"/>
    </row>
    <row r="54" spans="1:14" s="8" customFormat="1" ht="19.5" hidden="1" customHeight="1">
      <c r="A54" s="293" t="s">
        <v>35</v>
      </c>
      <c r="B54" s="228"/>
      <c r="C54" s="228"/>
      <c r="D54" s="294" t="s">
        <v>23</v>
      </c>
      <c r="E54" s="294"/>
      <c r="F54" s="294"/>
      <c r="G54" s="295" t="s">
        <v>38</v>
      </c>
      <c r="H54" s="296"/>
      <c r="I54" s="297"/>
      <c r="J54" s="298" t="s">
        <v>74</v>
      </c>
      <c r="K54" s="298"/>
      <c r="L54" s="298"/>
      <c r="M54" s="298"/>
    </row>
    <row r="55" spans="1:14" s="8" customFormat="1" ht="69" hidden="1" customHeight="1">
      <c r="A55" s="278"/>
      <c r="B55" s="229"/>
      <c r="C55" s="229"/>
      <c r="D55" s="105" t="s">
        <v>170</v>
      </c>
      <c r="E55" s="105" t="s">
        <v>167</v>
      </c>
      <c r="F55" s="106" t="s">
        <v>53</v>
      </c>
      <c r="G55" s="105" t="s">
        <v>168</v>
      </c>
      <c r="H55" s="105" t="s">
        <v>167</v>
      </c>
      <c r="I55" s="106" t="s">
        <v>53</v>
      </c>
      <c r="J55" s="105" t="s">
        <v>170</v>
      </c>
      <c r="K55" s="105" t="s">
        <v>161</v>
      </c>
      <c r="L55" s="105" t="s">
        <v>167</v>
      </c>
      <c r="M55" s="106" t="s">
        <v>53</v>
      </c>
    </row>
    <row r="56" spans="1:14" s="8" customFormat="1" ht="33.75" hidden="1" customHeight="1">
      <c r="A56" s="127" t="s">
        <v>46</v>
      </c>
      <c r="B56" s="127"/>
      <c r="C56" s="127"/>
      <c r="D56" s="128">
        <f>SUM(D57:D63)</f>
        <v>12393</v>
      </c>
      <c r="E56" s="128">
        <f>SUM(E57:E63)</f>
        <v>22692</v>
      </c>
      <c r="F56" s="109">
        <f t="shared" ref="F56:F87" si="10">IF(D56=0,  "0 ", E56/D56*100)</f>
        <v>183.10336480271121</v>
      </c>
      <c r="G56" s="128">
        <f>SUM(G57:G63)</f>
        <v>8004</v>
      </c>
      <c r="H56" s="128">
        <f>SUM(H57:H63)</f>
        <v>14033</v>
      </c>
      <c r="I56" s="109">
        <f t="shared" ref="I56:I87" si="11">IF(G56=0,  "0 ", H56/G56*100)</f>
        <v>175.32483758120941</v>
      </c>
      <c r="J56" s="128">
        <f>SUM(J57:J63)</f>
        <v>20361</v>
      </c>
      <c r="K56" s="128">
        <f>SUM(K57:K63)</f>
        <v>130</v>
      </c>
      <c r="L56" s="128">
        <f>SUM(L57:L63)</f>
        <v>36595</v>
      </c>
      <c r="M56" s="109">
        <f t="shared" ref="M56:M87" si="12">IF(J56=0,  "0 ", L56/J56*100)</f>
        <v>179.73085801286774</v>
      </c>
    </row>
    <row r="57" spans="1:14" s="8" customFormat="1" ht="76.5" hidden="1" customHeight="1">
      <c r="A57" s="97" t="s">
        <v>54</v>
      </c>
      <c r="B57" s="97"/>
      <c r="C57" s="97"/>
      <c r="D57" s="129">
        <v>325</v>
      </c>
      <c r="E57" s="129">
        <v>1032</v>
      </c>
      <c r="F57" s="109">
        <f t="shared" si="10"/>
        <v>317.53846153846155</v>
      </c>
      <c r="G57" s="129">
        <v>0</v>
      </c>
      <c r="H57" s="129">
        <v>0</v>
      </c>
      <c r="I57" s="109" t="str">
        <f t="shared" si="11"/>
        <v xml:space="preserve">0 </v>
      </c>
      <c r="J57" s="99">
        <f>D57+G57</f>
        <v>325</v>
      </c>
      <c r="K57" s="99"/>
      <c r="L57" s="100">
        <f>E57+H57</f>
        <v>1032</v>
      </c>
      <c r="M57" s="109">
        <f t="shared" si="12"/>
        <v>317.53846153846155</v>
      </c>
    </row>
    <row r="58" spans="1:14" s="8" customFormat="1" ht="103.5" hidden="1" customHeight="1">
      <c r="A58" s="97" t="s">
        <v>55</v>
      </c>
      <c r="B58" s="97"/>
      <c r="C58" s="97"/>
      <c r="D58" s="98">
        <v>604</v>
      </c>
      <c r="E58" s="98">
        <v>940</v>
      </c>
      <c r="F58" s="109">
        <f t="shared" si="10"/>
        <v>155.62913907284766</v>
      </c>
      <c r="G58" s="98">
        <v>19</v>
      </c>
      <c r="H58" s="99">
        <v>20</v>
      </c>
      <c r="I58" s="109">
        <f t="shared" si="11"/>
        <v>105.26315789473684</v>
      </c>
      <c r="J58" s="99">
        <v>604</v>
      </c>
      <c r="K58" s="99">
        <v>20</v>
      </c>
      <c r="L58" s="100">
        <f>E58+H58-K58</f>
        <v>940</v>
      </c>
      <c r="M58" s="109">
        <f t="shared" si="12"/>
        <v>155.62913907284766</v>
      </c>
    </row>
    <row r="59" spans="1:14" s="10" customFormat="1" ht="136.5" hidden="1" customHeight="1">
      <c r="A59" s="97" t="s">
        <v>56</v>
      </c>
      <c r="B59" s="97"/>
      <c r="C59" s="97"/>
      <c r="D59" s="98">
        <v>9704</v>
      </c>
      <c r="E59" s="98">
        <v>17232</v>
      </c>
      <c r="F59" s="109">
        <f t="shared" si="10"/>
        <v>177.57625721352019</v>
      </c>
      <c r="G59" s="98">
        <v>7581</v>
      </c>
      <c r="H59" s="99">
        <v>13535</v>
      </c>
      <c r="I59" s="109">
        <f t="shared" si="11"/>
        <v>178.53845139163698</v>
      </c>
      <c r="J59" s="99">
        <v>17268</v>
      </c>
      <c r="K59" s="99">
        <v>10</v>
      </c>
      <c r="L59" s="100">
        <f>E59+H59-K59</f>
        <v>30757</v>
      </c>
      <c r="M59" s="109">
        <f t="shared" si="12"/>
        <v>178.11558952976605</v>
      </c>
      <c r="N59" s="46"/>
    </row>
    <row r="60" spans="1:14" s="10" customFormat="1" ht="28.5" hidden="1" customHeight="1">
      <c r="A60" s="97" t="s">
        <v>92</v>
      </c>
      <c r="B60" s="97"/>
      <c r="C60" s="97"/>
      <c r="D60" s="98">
        <v>0</v>
      </c>
      <c r="E60" s="98">
        <v>0</v>
      </c>
      <c r="F60" s="109" t="str">
        <f t="shared" si="10"/>
        <v xml:space="preserve">0 </v>
      </c>
      <c r="G60" s="98">
        <v>0</v>
      </c>
      <c r="H60" s="99">
        <v>0</v>
      </c>
      <c r="I60" s="109" t="str">
        <f t="shared" si="11"/>
        <v xml:space="preserve">0 </v>
      </c>
      <c r="J60" s="99">
        <f>D60+G60</f>
        <v>0</v>
      </c>
      <c r="K60" s="99"/>
      <c r="L60" s="100">
        <f>E60+H60</f>
        <v>0</v>
      </c>
      <c r="M60" s="109" t="str">
        <f t="shared" si="12"/>
        <v xml:space="preserve">0 </v>
      </c>
      <c r="N60" s="46"/>
    </row>
    <row r="61" spans="1:14" s="8" customFormat="1" ht="36.75" hidden="1" customHeight="1">
      <c r="A61" s="97" t="s">
        <v>6</v>
      </c>
      <c r="B61" s="97"/>
      <c r="C61" s="97"/>
      <c r="D61" s="98">
        <v>359</v>
      </c>
      <c r="E61" s="98">
        <v>682</v>
      </c>
      <c r="F61" s="109">
        <f t="shared" si="10"/>
        <v>189.97214484679665</v>
      </c>
      <c r="G61" s="98">
        <v>0</v>
      </c>
      <c r="H61" s="99">
        <v>0</v>
      </c>
      <c r="I61" s="109" t="str">
        <f t="shared" si="11"/>
        <v xml:space="preserve">0 </v>
      </c>
      <c r="J61" s="99">
        <f>D61+G61</f>
        <v>359</v>
      </c>
      <c r="K61" s="99"/>
      <c r="L61" s="100">
        <f>E61+H61</f>
        <v>682</v>
      </c>
      <c r="M61" s="109">
        <f t="shared" si="12"/>
        <v>189.97214484679665</v>
      </c>
      <c r="N61" s="46"/>
    </row>
    <row r="62" spans="1:14" s="8" customFormat="1" ht="31.5" hidden="1" customHeight="1">
      <c r="A62" s="97" t="s">
        <v>75</v>
      </c>
      <c r="B62" s="97"/>
      <c r="C62" s="97"/>
      <c r="D62" s="98">
        <v>0</v>
      </c>
      <c r="E62" s="98">
        <v>0</v>
      </c>
      <c r="F62" s="109" t="str">
        <f t="shared" si="10"/>
        <v xml:space="preserve">0 </v>
      </c>
      <c r="G62" s="98">
        <v>0</v>
      </c>
      <c r="H62" s="99">
        <v>0</v>
      </c>
      <c r="I62" s="109" t="str">
        <f t="shared" si="11"/>
        <v xml:space="preserve">0 </v>
      </c>
      <c r="J62" s="99">
        <v>0</v>
      </c>
      <c r="K62" s="99"/>
      <c r="L62" s="100">
        <f>E62+H62</f>
        <v>0</v>
      </c>
      <c r="M62" s="109" t="str">
        <f t="shared" si="12"/>
        <v xml:space="preserve">0 </v>
      </c>
      <c r="N62" s="46"/>
    </row>
    <row r="63" spans="1:14" s="8" customFormat="1" ht="33.75" hidden="1" customHeight="1">
      <c r="A63" s="97" t="s">
        <v>57</v>
      </c>
      <c r="B63" s="97"/>
      <c r="C63" s="97"/>
      <c r="D63" s="98">
        <v>1401</v>
      </c>
      <c r="E63" s="98">
        <v>2806</v>
      </c>
      <c r="F63" s="109">
        <f t="shared" si="10"/>
        <v>200.28551034975018</v>
      </c>
      <c r="G63" s="98">
        <v>404</v>
      </c>
      <c r="H63" s="99">
        <v>478</v>
      </c>
      <c r="I63" s="109">
        <f t="shared" si="11"/>
        <v>118.31683168316832</v>
      </c>
      <c r="J63" s="99">
        <f>D63+G63</f>
        <v>1805</v>
      </c>
      <c r="K63" s="99">
        <v>100</v>
      </c>
      <c r="L63" s="100">
        <f>E63+H63-K63</f>
        <v>3184</v>
      </c>
      <c r="M63" s="109">
        <f t="shared" si="12"/>
        <v>176.39889196675901</v>
      </c>
      <c r="N63" s="46"/>
    </row>
    <row r="64" spans="1:14" s="8" customFormat="1" ht="31.5" hidden="1" customHeight="1">
      <c r="A64" s="127" t="s">
        <v>47</v>
      </c>
      <c r="B64" s="127"/>
      <c r="C64" s="127"/>
      <c r="D64" s="128">
        <f>D65</f>
        <v>286</v>
      </c>
      <c r="E64" s="128">
        <f>E65</f>
        <v>0</v>
      </c>
      <c r="F64" s="109">
        <f t="shared" si="10"/>
        <v>0</v>
      </c>
      <c r="G64" s="128">
        <f>G65</f>
        <v>171</v>
      </c>
      <c r="H64" s="128">
        <f>H65</f>
        <v>347</v>
      </c>
      <c r="I64" s="109">
        <f t="shared" si="11"/>
        <v>202.92397660818713</v>
      </c>
      <c r="J64" s="128">
        <f>J65</f>
        <v>171</v>
      </c>
      <c r="K64" s="128">
        <f>K65</f>
        <v>0</v>
      </c>
      <c r="L64" s="128">
        <f>L65</f>
        <v>347</v>
      </c>
      <c r="M64" s="109">
        <f t="shared" si="12"/>
        <v>202.92397660818713</v>
      </c>
      <c r="N64" s="46"/>
    </row>
    <row r="65" spans="1:14" s="8" customFormat="1" ht="35.25" hidden="1" customHeight="1">
      <c r="A65" s="97" t="s">
        <v>26</v>
      </c>
      <c r="B65" s="97"/>
      <c r="C65" s="97"/>
      <c r="D65" s="98">
        <v>286</v>
      </c>
      <c r="E65" s="98">
        <v>0</v>
      </c>
      <c r="F65" s="109">
        <f t="shared" si="10"/>
        <v>0</v>
      </c>
      <c r="G65" s="98">
        <v>171</v>
      </c>
      <c r="H65" s="99">
        <v>347</v>
      </c>
      <c r="I65" s="109">
        <f t="shared" si="11"/>
        <v>202.92397660818713</v>
      </c>
      <c r="J65" s="99">
        <v>171</v>
      </c>
      <c r="K65" s="99"/>
      <c r="L65" s="100">
        <f>E65+H65</f>
        <v>347</v>
      </c>
      <c r="M65" s="109">
        <f t="shared" si="12"/>
        <v>202.92397660818713</v>
      </c>
      <c r="N65" s="46"/>
    </row>
    <row r="66" spans="1:14" s="8" customFormat="1" ht="40.5" hidden="1" customHeight="1">
      <c r="A66" s="97" t="s">
        <v>41</v>
      </c>
      <c r="B66" s="97"/>
      <c r="C66" s="97"/>
      <c r="D66" s="98"/>
      <c r="E66" s="98"/>
      <c r="F66" s="109" t="str">
        <f t="shared" si="10"/>
        <v xml:space="preserve">0 </v>
      </c>
      <c r="G66" s="98"/>
      <c r="H66" s="99"/>
      <c r="I66" s="109" t="str">
        <f t="shared" si="11"/>
        <v xml:space="preserve">0 </v>
      </c>
      <c r="J66" s="99">
        <f>D66+G66</f>
        <v>0</v>
      </c>
      <c r="K66" s="99"/>
      <c r="L66" s="99">
        <f>E66+H66</f>
        <v>0</v>
      </c>
      <c r="M66" s="109" t="str">
        <f t="shared" si="12"/>
        <v xml:space="preserve">0 </v>
      </c>
      <c r="N66" s="46"/>
    </row>
    <row r="67" spans="1:14" s="8" customFormat="1" ht="56.25" hidden="1" customHeight="1">
      <c r="A67" s="127" t="s">
        <v>107</v>
      </c>
      <c r="B67" s="127"/>
      <c r="C67" s="127"/>
      <c r="D67" s="128">
        <f>D68+D69+D71+D72+D70</f>
        <v>1602</v>
      </c>
      <c r="E67" s="128">
        <f>E68+E69+E71+E72</f>
        <v>2588</v>
      </c>
      <c r="F67" s="109">
        <f t="shared" si="10"/>
        <v>161.54806491885142</v>
      </c>
      <c r="G67" s="128">
        <f>G68+G69+G72+G71</f>
        <v>837</v>
      </c>
      <c r="H67" s="128">
        <f>H68+H72+H69+H71</f>
        <v>2172</v>
      </c>
      <c r="I67" s="109">
        <f t="shared" si="11"/>
        <v>259.49820788530468</v>
      </c>
      <c r="J67" s="128">
        <f>J68+J69+J72+J71+J70</f>
        <v>2439</v>
      </c>
      <c r="K67" s="128">
        <f>K68+K69+K72</f>
        <v>0</v>
      </c>
      <c r="L67" s="128">
        <f>L68+L69+L72+L71+J612</f>
        <v>4760</v>
      </c>
      <c r="M67" s="109">
        <f t="shared" si="12"/>
        <v>195.1619516195162</v>
      </c>
      <c r="N67" s="46"/>
    </row>
    <row r="68" spans="1:14" s="8" customFormat="1" ht="19.5" hidden="1" customHeight="1">
      <c r="A68" s="97" t="s">
        <v>111</v>
      </c>
      <c r="B68" s="97"/>
      <c r="C68" s="97"/>
      <c r="D68" s="98">
        <v>241</v>
      </c>
      <c r="E68" s="98">
        <v>609</v>
      </c>
      <c r="F68" s="109">
        <f t="shared" si="10"/>
        <v>252.69709543568464</v>
      </c>
      <c r="G68" s="98">
        <v>0</v>
      </c>
      <c r="H68" s="99">
        <v>0</v>
      </c>
      <c r="I68" s="109" t="str">
        <f t="shared" si="11"/>
        <v xml:space="preserve">0 </v>
      </c>
      <c r="J68" s="99">
        <f>D68+G68</f>
        <v>241</v>
      </c>
      <c r="K68" s="99"/>
      <c r="L68" s="99">
        <f>E68+H68</f>
        <v>609</v>
      </c>
      <c r="M68" s="109">
        <f t="shared" si="12"/>
        <v>252.69709543568464</v>
      </c>
      <c r="N68" s="46"/>
    </row>
    <row r="69" spans="1:14" s="8" customFormat="1" ht="91.5" hidden="1" customHeight="1">
      <c r="A69" s="97" t="s">
        <v>69</v>
      </c>
      <c r="B69" s="97"/>
      <c r="C69" s="97"/>
      <c r="D69" s="98"/>
      <c r="E69" s="98"/>
      <c r="F69" s="109" t="str">
        <f t="shared" si="10"/>
        <v xml:space="preserve">0 </v>
      </c>
      <c r="G69" s="98">
        <v>0</v>
      </c>
      <c r="H69" s="99">
        <v>0</v>
      </c>
      <c r="I69" s="109" t="str">
        <f t="shared" si="11"/>
        <v xml:space="preserve">0 </v>
      </c>
      <c r="J69" s="99">
        <f>D69+G69</f>
        <v>0</v>
      </c>
      <c r="K69" s="99"/>
      <c r="L69" s="99">
        <f>E69+H69</f>
        <v>0</v>
      </c>
      <c r="M69" s="109" t="str">
        <f t="shared" si="12"/>
        <v xml:space="preserve">0 </v>
      </c>
      <c r="N69" s="46"/>
    </row>
    <row r="70" spans="1:14" s="8" customFormat="1" ht="91.5" hidden="1" customHeight="1">
      <c r="A70" s="97" t="s">
        <v>125</v>
      </c>
      <c r="B70" s="97"/>
      <c r="C70" s="97"/>
      <c r="D70" s="98">
        <v>0</v>
      </c>
      <c r="E70" s="98">
        <v>0</v>
      </c>
      <c r="F70" s="109"/>
      <c r="G70" s="98">
        <v>0</v>
      </c>
      <c r="H70" s="99">
        <v>0</v>
      </c>
      <c r="I70" s="109" t="str">
        <f t="shared" si="11"/>
        <v xml:space="preserve">0 </v>
      </c>
      <c r="J70" s="99">
        <f>D70+G70</f>
        <v>0</v>
      </c>
      <c r="K70" s="99"/>
      <c r="L70" s="99">
        <f>E70+H70</f>
        <v>0</v>
      </c>
      <c r="M70" s="109"/>
      <c r="N70" s="46"/>
    </row>
    <row r="71" spans="1:14" s="8" customFormat="1" ht="46.5" hidden="1" customHeight="1">
      <c r="A71" s="97" t="s">
        <v>104</v>
      </c>
      <c r="B71" s="97"/>
      <c r="C71" s="97"/>
      <c r="D71" s="98">
        <v>1190</v>
      </c>
      <c r="E71" s="98">
        <v>1906</v>
      </c>
      <c r="F71" s="109">
        <f t="shared" si="10"/>
        <v>160.16806722689077</v>
      </c>
      <c r="G71" s="98">
        <v>827</v>
      </c>
      <c r="H71" s="99">
        <v>1933</v>
      </c>
      <c r="I71" s="109">
        <f t="shared" si="11"/>
        <v>233.73639661426844</v>
      </c>
      <c r="J71" s="99">
        <f>D71+G71</f>
        <v>2017</v>
      </c>
      <c r="K71" s="99"/>
      <c r="L71" s="100">
        <f>E71+H71-K71</f>
        <v>3839</v>
      </c>
      <c r="M71" s="109">
        <f t="shared" si="12"/>
        <v>190.33217649975211</v>
      </c>
      <c r="N71" s="46"/>
    </row>
    <row r="72" spans="1:14" s="8" customFormat="1" ht="58.5" hidden="1" customHeight="1">
      <c r="A72" s="97" t="s">
        <v>91</v>
      </c>
      <c r="B72" s="97"/>
      <c r="C72" s="97"/>
      <c r="D72" s="98">
        <v>171</v>
      </c>
      <c r="E72" s="98">
        <v>73</v>
      </c>
      <c r="F72" s="109">
        <f t="shared" si="10"/>
        <v>42.690058479532162</v>
      </c>
      <c r="G72" s="98">
        <v>10</v>
      </c>
      <c r="H72" s="99">
        <v>239</v>
      </c>
      <c r="I72" s="109">
        <f t="shared" si="11"/>
        <v>2390</v>
      </c>
      <c r="J72" s="99">
        <f>D72+G72</f>
        <v>181</v>
      </c>
      <c r="K72" s="99"/>
      <c r="L72" s="100">
        <f>E72+H72</f>
        <v>312</v>
      </c>
      <c r="M72" s="109">
        <f t="shared" si="12"/>
        <v>172.37569060773481</v>
      </c>
      <c r="N72" s="46"/>
    </row>
    <row r="73" spans="1:14" s="8" customFormat="1" ht="35.25" hidden="1" customHeight="1">
      <c r="A73" s="127" t="s">
        <v>48</v>
      </c>
      <c r="B73" s="127"/>
      <c r="C73" s="127"/>
      <c r="D73" s="128">
        <f>D74+D76+D78+D79+D80+D75+D77</f>
        <v>13531</v>
      </c>
      <c r="E73" s="128">
        <f>E74+E76+E78+E79+E80+E75+E77</f>
        <v>124446</v>
      </c>
      <c r="F73" s="109">
        <f t="shared" si="10"/>
        <v>919.71029487842736</v>
      </c>
      <c r="G73" s="128">
        <f>G74+G76+G78+G79+G80+G75+G77</f>
        <v>4854</v>
      </c>
      <c r="H73" s="128">
        <f>H74+H76+H78+H79+H80+H75+H77</f>
        <v>10918</v>
      </c>
      <c r="I73" s="109">
        <f t="shared" si="11"/>
        <v>224.92789451998351</v>
      </c>
      <c r="J73" s="128">
        <f>J74+J76+J78+J79+J80+J75+J77</f>
        <v>17126</v>
      </c>
      <c r="K73" s="128">
        <f>K74+K76+K78+K79+K80+K75+K77</f>
        <v>6797</v>
      </c>
      <c r="L73" s="128">
        <f>L74+L76+L78+L79+L80+L75+L77</f>
        <v>128567</v>
      </c>
      <c r="M73" s="109">
        <f t="shared" si="12"/>
        <v>750.7123671610417</v>
      </c>
      <c r="N73" s="46"/>
    </row>
    <row r="74" spans="1:14" s="8" customFormat="1" ht="34.5" hidden="1" customHeight="1">
      <c r="A74" s="97" t="s">
        <v>76</v>
      </c>
      <c r="B74" s="97"/>
      <c r="C74" s="97"/>
      <c r="D74" s="98">
        <v>102</v>
      </c>
      <c r="E74" s="98">
        <v>165</v>
      </c>
      <c r="F74" s="109">
        <f t="shared" si="10"/>
        <v>161.76470588235296</v>
      </c>
      <c r="G74" s="98">
        <v>0</v>
      </c>
      <c r="H74" s="99">
        <v>0</v>
      </c>
      <c r="I74" s="109" t="str">
        <f t="shared" si="11"/>
        <v xml:space="preserve">0 </v>
      </c>
      <c r="J74" s="99">
        <f>D74+G74</f>
        <v>102</v>
      </c>
      <c r="K74" s="99"/>
      <c r="L74" s="99">
        <f>E74+H74</f>
        <v>165</v>
      </c>
      <c r="M74" s="109">
        <f t="shared" si="12"/>
        <v>161.76470588235296</v>
      </c>
      <c r="N74" s="46"/>
    </row>
    <row r="75" spans="1:14" s="8" customFormat="1" ht="36.75" hidden="1" customHeight="1">
      <c r="A75" s="97" t="s">
        <v>28</v>
      </c>
      <c r="B75" s="97"/>
      <c r="C75" s="97"/>
      <c r="D75" s="98">
        <v>1521</v>
      </c>
      <c r="E75" s="98">
        <v>2863</v>
      </c>
      <c r="F75" s="109">
        <f t="shared" si="10"/>
        <v>188.23142669296516</v>
      </c>
      <c r="G75" s="98">
        <v>0</v>
      </c>
      <c r="H75" s="99">
        <v>0</v>
      </c>
      <c r="I75" s="109" t="str">
        <f t="shared" si="11"/>
        <v xml:space="preserve">0 </v>
      </c>
      <c r="J75" s="99">
        <f>D75+G75</f>
        <v>1521</v>
      </c>
      <c r="K75" s="99"/>
      <c r="L75" s="99">
        <f>E75+H75</f>
        <v>2863</v>
      </c>
      <c r="M75" s="109">
        <f t="shared" si="12"/>
        <v>188.23142669296516</v>
      </c>
      <c r="N75" s="46"/>
    </row>
    <row r="76" spans="1:14" s="8" customFormat="1" ht="0.75" hidden="1" customHeight="1">
      <c r="A76" s="97" t="s">
        <v>70</v>
      </c>
      <c r="B76" s="97"/>
      <c r="C76" s="97"/>
      <c r="D76" s="98">
        <v>0</v>
      </c>
      <c r="E76" s="98">
        <v>0</v>
      </c>
      <c r="F76" s="109" t="str">
        <f t="shared" si="10"/>
        <v xml:space="preserve">0 </v>
      </c>
      <c r="G76" s="98">
        <v>0</v>
      </c>
      <c r="H76" s="99">
        <v>0</v>
      </c>
      <c r="I76" s="109" t="str">
        <f t="shared" si="11"/>
        <v xml:space="preserve">0 </v>
      </c>
      <c r="J76" s="99">
        <f>D76+G76</f>
        <v>0</v>
      </c>
      <c r="K76" s="99"/>
      <c r="L76" s="99">
        <f>E76+H76</f>
        <v>0</v>
      </c>
      <c r="M76" s="109" t="str">
        <f t="shared" si="12"/>
        <v xml:space="preserve">0 </v>
      </c>
      <c r="N76" s="46"/>
    </row>
    <row r="77" spans="1:14" s="8" customFormat="1" ht="19.5" hidden="1" customHeight="1">
      <c r="A77" s="97" t="s">
        <v>83</v>
      </c>
      <c r="B77" s="97"/>
      <c r="C77" s="97"/>
      <c r="D77" s="98">
        <v>0</v>
      </c>
      <c r="E77" s="98">
        <v>0</v>
      </c>
      <c r="F77" s="109" t="str">
        <f t="shared" si="10"/>
        <v xml:space="preserve">0 </v>
      </c>
      <c r="G77" s="98">
        <v>0</v>
      </c>
      <c r="H77" s="99">
        <v>0</v>
      </c>
      <c r="I77" s="109" t="str">
        <f t="shared" si="11"/>
        <v xml:space="preserve">0 </v>
      </c>
      <c r="J77" s="99">
        <f>D77+G77</f>
        <v>0</v>
      </c>
      <c r="K77" s="99"/>
      <c r="L77" s="99">
        <f>E77+H77</f>
        <v>0</v>
      </c>
      <c r="M77" s="109" t="str">
        <f t="shared" si="12"/>
        <v xml:space="preserve">0 </v>
      </c>
      <c r="N77" s="46"/>
    </row>
    <row r="78" spans="1:14" s="8" customFormat="1" ht="26.25" hidden="1" customHeight="1">
      <c r="A78" s="97" t="s">
        <v>27</v>
      </c>
      <c r="B78" s="97"/>
      <c r="C78" s="97"/>
      <c r="D78" s="98">
        <v>1702</v>
      </c>
      <c r="E78" s="98">
        <v>4382</v>
      </c>
      <c r="F78" s="109">
        <f t="shared" si="10"/>
        <v>257.46180963572266</v>
      </c>
      <c r="G78" s="98">
        <v>0</v>
      </c>
      <c r="H78" s="99">
        <v>0</v>
      </c>
      <c r="I78" s="109" t="str">
        <f t="shared" si="11"/>
        <v xml:space="preserve">0 </v>
      </c>
      <c r="J78" s="99">
        <f>D78+G78</f>
        <v>1702</v>
      </c>
      <c r="K78" s="99"/>
      <c r="L78" s="99">
        <f>E78+H78</f>
        <v>4382</v>
      </c>
      <c r="M78" s="109">
        <f t="shared" si="12"/>
        <v>257.46180963572266</v>
      </c>
      <c r="N78" s="46"/>
    </row>
    <row r="79" spans="1:14" s="8" customFormat="1" ht="24.75" hidden="1" customHeight="1">
      <c r="A79" s="97" t="s">
        <v>45</v>
      </c>
      <c r="B79" s="97"/>
      <c r="C79" s="97"/>
      <c r="D79" s="98">
        <v>1259</v>
      </c>
      <c r="E79" s="98">
        <v>95725</v>
      </c>
      <c r="F79" s="109">
        <f t="shared" si="10"/>
        <v>7603.2565528196983</v>
      </c>
      <c r="G79" s="98">
        <v>2397</v>
      </c>
      <c r="H79" s="99">
        <v>5292</v>
      </c>
      <c r="I79" s="109">
        <f t="shared" si="11"/>
        <v>220.77596996245305</v>
      </c>
      <c r="J79" s="99">
        <v>2397</v>
      </c>
      <c r="K79" s="99">
        <v>6797</v>
      </c>
      <c r="L79" s="99">
        <f>E79+H79-K79</f>
        <v>94220</v>
      </c>
      <c r="M79" s="109">
        <f t="shared" si="12"/>
        <v>3930.7467667918231</v>
      </c>
      <c r="N79" s="46"/>
    </row>
    <row r="80" spans="1:14" s="8" customFormat="1" ht="38.25" hidden="1" customHeight="1">
      <c r="A80" s="97" t="s">
        <v>34</v>
      </c>
      <c r="B80" s="97"/>
      <c r="C80" s="97"/>
      <c r="D80" s="98">
        <v>8947</v>
      </c>
      <c r="E80" s="98">
        <v>21311</v>
      </c>
      <c r="F80" s="109">
        <f t="shared" si="10"/>
        <v>238.19157259416562</v>
      </c>
      <c r="G80" s="98">
        <v>2457</v>
      </c>
      <c r="H80" s="99">
        <v>5626</v>
      </c>
      <c r="I80" s="109">
        <f t="shared" si="11"/>
        <v>228.97842897842901</v>
      </c>
      <c r="J80" s="99">
        <v>11404</v>
      </c>
      <c r="K80" s="99"/>
      <c r="L80" s="99">
        <f>E80+H80</f>
        <v>26937</v>
      </c>
      <c r="M80" s="109">
        <f t="shared" si="12"/>
        <v>236.20659417748158</v>
      </c>
      <c r="N80" s="46"/>
    </row>
    <row r="81" spans="1:31" s="8" customFormat="1" ht="36.75" hidden="1" customHeight="1">
      <c r="A81" s="127" t="s">
        <v>105</v>
      </c>
      <c r="B81" s="127"/>
      <c r="C81" s="127"/>
      <c r="D81" s="128">
        <f>D82+D83+D85+D86+D84</f>
        <v>3102</v>
      </c>
      <c r="E81" s="128">
        <f>E82+E83+E85+E86+E84</f>
        <v>40280</v>
      </c>
      <c r="F81" s="109">
        <f t="shared" si="10"/>
        <v>1298.5170857511284</v>
      </c>
      <c r="G81" s="128">
        <f>G82+G83+G85+G86+G84</f>
        <v>2536</v>
      </c>
      <c r="H81" s="128">
        <f>H82+H83+H85+H86</f>
        <v>31613</v>
      </c>
      <c r="I81" s="109">
        <f t="shared" si="11"/>
        <v>1246.5694006309147</v>
      </c>
      <c r="J81" s="128">
        <f>J82+J83+J85+J86+J84</f>
        <v>4414</v>
      </c>
      <c r="K81" s="128">
        <f>K82+K83+K85+K86+K84</f>
        <v>29708</v>
      </c>
      <c r="L81" s="128">
        <f>L82+L83+L85+L86+L84</f>
        <v>42185</v>
      </c>
      <c r="M81" s="109">
        <f t="shared" si="12"/>
        <v>955.70910738559132</v>
      </c>
      <c r="N81" s="46"/>
    </row>
    <row r="82" spans="1:31" s="8" customFormat="1" ht="30" hidden="1" customHeight="1">
      <c r="A82" s="97" t="s">
        <v>80</v>
      </c>
      <c r="B82" s="97"/>
      <c r="C82" s="97"/>
      <c r="D82" s="98">
        <v>55</v>
      </c>
      <c r="E82" s="98">
        <v>115</v>
      </c>
      <c r="F82" s="109">
        <f t="shared" si="10"/>
        <v>209.09090909090909</v>
      </c>
      <c r="G82" s="98">
        <v>0</v>
      </c>
      <c r="H82" s="99">
        <v>0</v>
      </c>
      <c r="I82" s="109" t="str">
        <f t="shared" si="11"/>
        <v xml:space="preserve">0 </v>
      </c>
      <c r="J82" s="99">
        <f>D82+G82</f>
        <v>55</v>
      </c>
      <c r="K82" s="99"/>
      <c r="L82" s="100">
        <f>E82+H82</f>
        <v>115</v>
      </c>
      <c r="M82" s="109">
        <f t="shared" si="12"/>
        <v>209.09090909090909</v>
      </c>
      <c r="N82" s="46"/>
      <c r="P82" s="101"/>
      <c r="W82" s="101"/>
      <c r="X82" s="101"/>
      <c r="Y82" s="102"/>
      <c r="Z82" s="101"/>
      <c r="AA82" s="101"/>
      <c r="AB82" s="102"/>
      <c r="AC82" s="101"/>
      <c r="AD82" s="101"/>
      <c r="AE82" s="101"/>
    </row>
    <row r="83" spans="1:31" s="8" customFormat="1" ht="29.25" hidden="1" customHeight="1">
      <c r="A83" s="97" t="s">
        <v>30</v>
      </c>
      <c r="B83" s="97"/>
      <c r="C83" s="97"/>
      <c r="D83" s="98"/>
      <c r="E83" s="98"/>
      <c r="F83" s="109" t="str">
        <f t="shared" si="10"/>
        <v xml:space="preserve">0 </v>
      </c>
      <c r="G83" s="98">
        <v>0</v>
      </c>
      <c r="H83" s="99">
        <v>0</v>
      </c>
      <c r="I83" s="109" t="str">
        <f t="shared" si="11"/>
        <v xml:space="preserve">0 </v>
      </c>
      <c r="J83" s="99">
        <f>D83+G83</f>
        <v>0</v>
      </c>
      <c r="K83" s="99"/>
      <c r="L83" s="100">
        <f>E83+H83</f>
        <v>0</v>
      </c>
      <c r="M83" s="109" t="str">
        <f t="shared" si="12"/>
        <v xml:space="preserve">0 </v>
      </c>
      <c r="N83" s="46"/>
    </row>
    <row r="84" spans="1:31" s="8" customFormat="1" ht="29.25" hidden="1" customHeight="1">
      <c r="A84" s="97" t="s">
        <v>30</v>
      </c>
      <c r="B84" s="97"/>
      <c r="C84" s="97"/>
      <c r="D84" s="98">
        <v>0</v>
      </c>
      <c r="E84" s="98">
        <v>75</v>
      </c>
      <c r="F84" s="109" t="str">
        <f t="shared" si="10"/>
        <v xml:space="preserve">0 </v>
      </c>
      <c r="G84" s="98">
        <v>0</v>
      </c>
      <c r="H84" s="99">
        <v>0</v>
      </c>
      <c r="I84" s="109" t="str">
        <f t="shared" si="11"/>
        <v xml:space="preserve">0 </v>
      </c>
      <c r="J84" s="99">
        <f>D84+G84</f>
        <v>0</v>
      </c>
      <c r="K84" s="99"/>
      <c r="L84" s="100">
        <f>E84+H84</f>
        <v>75</v>
      </c>
      <c r="M84" s="109" t="str">
        <f t="shared" si="12"/>
        <v xml:space="preserve">0 </v>
      </c>
      <c r="N84" s="46"/>
    </row>
    <row r="85" spans="1:31" s="8" customFormat="1" ht="27" hidden="1" customHeight="1">
      <c r="A85" s="97" t="s">
        <v>71</v>
      </c>
      <c r="B85" s="97"/>
      <c r="C85" s="97"/>
      <c r="D85" s="98">
        <v>3047</v>
      </c>
      <c r="E85" s="98">
        <v>40090</v>
      </c>
      <c r="F85" s="109">
        <f t="shared" si="10"/>
        <v>1315.7203807023302</v>
      </c>
      <c r="G85" s="98">
        <v>2536</v>
      </c>
      <c r="H85" s="99">
        <v>31613</v>
      </c>
      <c r="I85" s="109">
        <f t="shared" si="11"/>
        <v>1246.5694006309147</v>
      </c>
      <c r="J85" s="99">
        <v>4359</v>
      </c>
      <c r="K85" s="99">
        <v>29708</v>
      </c>
      <c r="L85" s="100">
        <f>E85+H85-K85</f>
        <v>41995</v>
      </c>
      <c r="M85" s="109">
        <f t="shared" si="12"/>
        <v>963.4090387703601</v>
      </c>
      <c r="N85" s="46"/>
    </row>
    <row r="86" spans="1:31" s="8" customFormat="1" ht="30" hidden="1" customHeight="1">
      <c r="A86" s="97" t="s">
        <v>72</v>
      </c>
      <c r="B86" s="97"/>
      <c r="C86" s="97"/>
      <c r="D86" s="98">
        <v>0</v>
      </c>
      <c r="E86" s="98">
        <v>0</v>
      </c>
      <c r="F86" s="109" t="str">
        <f t="shared" si="10"/>
        <v xml:space="preserve">0 </v>
      </c>
      <c r="G86" s="98">
        <v>0</v>
      </c>
      <c r="H86" s="99">
        <v>0</v>
      </c>
      <c r="I86" s="109" t="str">
        <f t="shared" si="11"/>
        <v xml:space="preserve">0 </v>
      </c>
      <c r="J86" s="99">
        <f>D86+G86</f>
        <v>0</v>
      </c>
      <c r="K86" s="99"/>
      <c r="L86" s="99">
        <f>E86+H86</f>
        <v>0</v>
      </c>
      <c r="M86" s="109" t="str">
        <f t="shared" si="12"/>
        <v xml:space="preserve">0 </v>
      </c>
      <c r="N86" s="46"/>
    </row>
    <row r="87" spans="1:31" s="8" customFormat="1" ht="36" hidden="1" customHeight="1">
      <c r="A87" s="127" t="s">
        <v>106</v>
      </c>
      <c r="B87" s="127"/>
      <c r="C87" s="127"/>
      <c r="D87" s="128">
        <f>D89+D88</f>
        <v>0</v>
      </c>
      <c r="E87" s="128">
        <f>E89</f>
        <v>0</v>
      </c>
      <c r="F87" s="109" t="str">
        <f t="shared" si="10"/>
        <v xml:space="preserve">0 </v>
      </c>
      <c r="G87" s="128">
        <f>G89</f>
        <v>0</v>
      </c>
      <c r="H87" s="128">
        <f>H89</f>
        <v>0</v>
      </c>
      <c r="I87" s="109" t="str">
        <f t="shared" si="11"/>
        <v xml:space="preserve">0 </v>
      </c>
      <c r="J87" s="128">
        <f>J89+J88</f>
        <v>0</v>
      </c>
      <c r="K87" s="128">
        <f>K89</f>
        <v>0</v>
      </c>
      <c r="L87" s="128">
        <f>L89</f>
        <v>0</v>
      </c>
      <c r="M87" s="109" t="str">
        <f t="shared" si="12"/>
        <v xml:space="preserve">0 </v>
      </c>
      <c r="N87" s="46"/>
    </row>
    <row r="88" spans="1:31" s="8" customFormat="1" ht="54" hidden="1" customHeight="1">
      <c r="A88" s="97" t="s">
        <v>93</v>
      </c>
      <c r="B88" s="97"/>
      <c r="C88" s="97"/>
      <c r="D88" s="129"/>
      <c r="E88" s="128">
        <v>0</v>
      </c>
      <c r="F88" s="109">
        <v>0</v>
      </c>
      <c r="G88" s="128">
        <v>0</v>
      </c>
      <c r="H88" s="128">
        <v>0</v>
      </c>
      <c r="I88" s="109">
        <v>0</v>
      </c>
      <c r="J88" s="128"/>
      <c r="K88" s="128"/>
      <c r="L88" s="128">
        <v>0</v>
      </c>
      <c r="M88" s="109"/>
      <c r="N88" s="46"/>
    </row>
    <row r="89" spans="1:31" s="8" customFormat="1" ht="33" hidden="1" customHeight="1">
      <c r="A89" s="97" t="s">
        <v>112</v>
      </c>
      <c r="B89" s="97"/>
      <c r="C89" s="97"/>
      <c r="D89" s="98"/>
      <c r="E89" s="98">
        <v>0</v>
      </c>
      <c r="F89" s="109" t="str">
        <f t="shared" ref="F89:F136" si="13">IF(D89=0,  "0 ", E89/D89*100)</f>
        <v xml:space="preserve">0 </v>
      </c>
      <c r="G89" s="98">
        <v>0</v>
      </c>
      <c r="H89" s="99">
        <v>0</v>
      </c>
      <c r="I89" s="109" t="str">
        <f t="shared" ref="I89:I129" si="14">IF(G89=0,  "0 ", H89/G89*100)</f>
        <v xml:space="preserve">0 </v>
      </c>
      <c r="J89" s="99">
        <f>D89+G89</f>
        <v>0</v>
      </c>
      <c r="K89" s="99"/>
      <c r="L89" s="100">
        <f>E89+H89</f>
        <v>0</v>
      </c>
      <c r="M89" s="109" t="str">
        <f t="shared" ref="M89:M124" si="15">IF(J89=0,  "0 ", L89/J89*100)</f>
        <v xml:space="preserve">0 </v>
      </c>
      <c r="N89" s="46"/>
    </row>
    <row r="90" spans="1:31" s="8" customFormat="1" ht="33" hidden="1" customHeight="1">
      <c r="A90" s="132" t="s">
        <v>106</v>
      </c>
      <c r="B90" s="132"/>
      <c r="C90" s="132"/>
      <c r="D90" s="130">
        <f>D91</f>
        <v>0</v>
      </c>
      <c r="E90" s="130">
        <f>E91</f>
        <v>0</v>
      </c>
      <c r="F90" s="109" t="str">
        <f t="shared" si="13"/>
        <v xml:space="preserve">0 </v>
      </c>
      <c r="G90" s="130"/>
      <c r="H90" s="135"/>
      <c r="I90" s="109" t="str">
        <f t="shared" si="14"/>
        <v xml:space="preserve">0 </v>
      </c>
      <c r="J90" s="135">
        <v>0</v>
      </c>
      <c r="K90" s="135"/>
      <c r="L90" s="120"/>
      <c r="M90" s="109" t="str">
        <f t="shared" si="15"/>
        <v xml:space="preserve">0 </v>
      </c>
      <c r="N90" s="46"/>
    </row>
    <row r="91" spans="1:31" s="8" customFormat="1" ht="33" hidden="1" customHeight="1">
      <c r="A91" s="97" t="s">
        <v>112</v>
      </c>
      <c r="B91" s="97"/>
      <c r="C91" s="97"/>
      <c r="D91" s="98">
        <v>0</v>
      </c>
      <c r="E91" s="98">
        <v>0</v>
      </c>
      <c r="F91" s="109"/>
      <c r="G91" s="98">
        <v>0</v>
      </c>
      <c r="H91" s="99">
        <v>0</v>
      </c>
      <c r="I91" s="109"/>
      <c r="J91" s="99">
        <v>0</v>
      </c>
      <c r="K91" s="99"/>
      <c r="L91" s="100"/>
      <c r="M91" s="109"/>
      <c r="N91" s="46"/>
    </row>
    <row r="92" spans="1:31" s="8" customFormat="1" ht="24.75" hidden="1" customHeight="1">
      <c r="A92" s="127" t="s">
        <v>49</v>
      </c>
      <c r="B92" s="127"/>
      <c r="C92" s="127"/>
      <c r="D92" s="130">
        <f>D93+D94+D97+D99+D100+D96</f>
        <v>81672</v>
      </c>
      <c r="E92" s="130">
        <f>E93+E94+E97+E99+E100+E96</f>
        <v>264663</v>
      </c>
      <c r="F92" s="109">
        <f t="shared" si="13"/>
        <v>324.0559800176315</v>
      </c>
      <c r="G92" s="128">
        <f>G93+G94+G97+G99+G100</f>
        <v>17</v>
      </c>
      <c r="H92" s="128">
        <f>H93+H94+H97+H99+H100</f>
        <v>20</v>
      </c>
      <c r="I92" s="109">
        <f t="shared" si="14"/>
        <v>117.64705882352942</v>
      </c>
      <c r="J92" s="128">
        <f>J93+J94+J97+J99+J100+J96</f>
        <v>81689</v>
      </c>
      <c r="K92" s="128">
        <f>K93+K94+K97+K99+K100+K96</f>
        <v>0</v>
      </c>
      <c r="L92" s="128">
        <f>L93+L94+L97+L99+L100+L96</f>
        <v>264683</v>
      </c>
      <c r="M92" s="109">
        <f t="shared" si="15"/>
        <v>324.01302500948719</v>
      </c>
      <c r="N92" s="46"/>
    </row>
    <row r="93" spans="1:31" s="8" customFormat="1" ht="24.75" hidden="1" customHeight="1">
      <c r="A93" s="97" t="s">
        <v>9</v>
      </c>
      <c r="B93" s="97"/>
      <c r="C93" s="97"/>
      <c r="D93" s="98">
        <v>22120</v>
      </c>
      <c r="E93" s="98">
        <v>75059</v>
      </c>
      <c r="F93" s="109">
        <f t="shared" si="13"/>
        <v>339.32640144665459</v>
      </c>
      <c r="G93" s="98">
        <v>0</v>
      </c>
      <c r="H93" s="99">
        <v>0</v>
      </c>
      <c r="I93" s="109" t="str">
        <f t="shared" si="14"/>
        <v xml:space="preserve">0 </v>
      </c>
      <c r="J93" s="99">
        <v>22120</v>
      </c>
      <c r="K93" s="99"/>
      <c r="L93" s="100">
        <f>E93+H93</f>
        <v>75059</v>
      </c>
      <c r="M93" s="109">
        <f t="shared" si="15"/>
        <v>339.32640144665459</v>
      </c>
      <c r="N93" s="46"/>
    </row>
    <row r="94" spans="1:31" s="8" customFormat="1" ht="25.5" hidden="1" customHeight="1">
      <c r="A94" s="97" t="s">
        <v>10</v>
      </c>
      <c r="B94" s="97"/>
      <c r="C94" s="97"/>
      <c r="D94" s="98">
        <v>48614</v>
      </c>
      <c r="E94" s="98">
        <v>167207</v>
      </c>
      <c r="F94" s="109">
        <f t="shared" si="13"/>
        <v>343.94824536141851</v>
      </c>
      <c r="G94" s="98">
        <v>0</v>
      </c>
      <c r="H94" s="99">
        <v>0</v>
      </c>
      <c r="I94" s="109" t="str">
        <f t="shared" si="14"/>
        <v xml:space="preserve">0 </v>
      </c>
      <c r="J94" s="99">
        <f>D94+G94</f>
        <v>48614</v>
      </c>
      <c r="K94" s="99"/>
      <c r="L94" s="100">
        <f>E94+H94</f>
        <v>167207</v>
      </c>
      <c r="M94" s="109">
        <f t="shared" si="15"/>
        <v>343.94824536141851</v>
      </c>
      <c r="N94" s="46"/>
    </row>
    <row r="95" spans="1:31" s="8" customFormat="1" ht="0.75" hidden="1" customHeight="1">
      <c r="A95" s="97" t="s">
        <v>21</v>
      </c>
      <c r="B95" s="97"/>
      <c r="C95" s="97"/>
      <c r="D95" s="98">
        <v>0</v>
      </c>
      <c r="E95" s="98"/>
      <c r="F95" s="109" t="str">
        <f t="shared" si="13"/>
        <v xml:space="preserve">0 </v>
      </c>
      <c r="G95" s="98"/>
      <c r="H95" s="99"/>
      <c r="I95" s="109" t="str">
        <f t="shared" si="14"/>
        <v xml:space="preserve">0 </v>
      </c>
      <c r="J95" s="99">
        <f>D95+G95</f>
        <v>0</v>
      </c>
      <c r="K95" s="99"/>
      <c r="L95" s="100">
        <f>E95+H95</f>
        <v>0</v>
      </c>
      <c r="M95" s="109" t="str">
        <f t="shared" si="15"/>
        <v xml:space="preserve">0 </v>
      </c>
      <c r="N95" s="46"/>
    </row>
    <row r="96" spans="1:31" s="8" customFormat="1" ht="41.25" hidden="1" customHeight="1">
      <c r="A96" s="97" t="s">
        <v>113</v>
      </c>
      <c r="B96" s="97"/>
      <c r="C96" s="97"/>
      <c r="D96" s="98">
        <v>5885</v>
      </c>
      <c r="E96" s="98">
        <v>11436</v>
      </c>
      <c r="F96" s="109">
        <f t="shared" si="13"/>
        <v>194.32455395072216</v>
      </c>
      <c r="G96" s="98">
        <v>0</v>
      </c>
      <c r="H96" s="99">
        <v>0</v>
      </c>
      <c r="I96" s="109" t="str">
        <f t="shared" si="14"/>
        <v xml:space="preserve">0 </v>
      </c>
      <c r="J96" s="99">
        <f>D96+G96</f>
        <v>5885</v>
      </c>
      <c r="K96" s="99"/>
      <c r="L96" s="100">
        <f>E96+H96</f>
        <v>11436</v>
      </c>
      <c r="M96" s="109">
        <f t="shared" si="15"/>
        <v>194.32455395072216</v>
      </c>
      <c r="N96" s="46"/>
    </row>
    <row r="97" spans="1:14" s="8" customFormat="1" ht="54.75" hidden="1" customHeight="1">
      <c r="A97" s="97" t="s">
        <v>96</v>
      </c>
      <c r="B97" s="97"/>
      <c r="C97" s="97"/>
      <c r="D97" s="98">
        <v>14</v>
      </c>
      <c r="E97" s="98">
        <v>107</v>
      </c>
      <c r="F97" s="109">
        <f t="shared" si="13"/>
        <v>764.28571428571433</v>
      </c>
      <c r="G97" s="98">
        <v>5</v>
      </c>
      <c r="H97" s="99">
        <v>4</v>
      </c>
      <c r="I97" s="109">
        <f t="shared" si="14"/>
        <v>80</v>
      </c>
      <c r="J97" s="99">
        <f t="shared" ref="J97:J102" si="16">D97+G97</f>
        <v>19</v>
      </c>
      <c r="K97" s="99"/>
      <c r="L97" s="100">
        <f>E97+H97-K97</f>
        <v>111</v>
      </c>
      <c r="M97" s="109">
        <f t="shared" si="15"/>
        <v>584.21052631578948</v>
      </c>
      <c r="N97" s="46"/>
    </row>
    <row r="98" spans="1:14" s="8" customFormat="1" ht="0.75" hidden="1" customHeight="1">
      <c r="A98" s="97" t="s">
        <v>39</v>
      </c>
      <c r="B98" s="97"/>
      <c r="C98" s="97"/>
      <c r="D98" s="98">
        <v>0</v>
      </c>
      <c r="E98" s="98"/>
      <c r="F98" s="109" t="str">
        <f t="shared" si="13"/>
        <v xml:space="preserve">0 </v>
      </c>
      <c r="G98" s="98"/>
      <c r="H98" s="99"/>
      <c r="I98" s="109" t="str">
        <f t="shared" si="14"/>
        <v xml:space="preserve">0 </v>
      </c>
      <c r="J98" s="99">
        <f t="shared" si="16"/>
        <v>0</v>
      </c>
      <c r="K98" s="99"/>
      <c r="L98" s="100">
        <f>E98+H98</f>
        <v>0</v>
      </c>
      <c r="M98" s="109" t="str">
        <f t="shared" si="15"/>
        <v xml:space="preserve">0 </v>
      </c>
      <c r="N98" s="46"/>
    </row>
    <row r="99" spans="1:14" s="8" customFormat="1" ht="38.25" hidden="1" customHeight="1">
      <c r="A99" s="97" t="s">
        <v>20</v>
      </c>
      <c r="B99" s="97"/>
      <c r="C99" s="97"/>
      <c r="D99" s="98">
        <v>68</v>
      </c>
      <c r="E99" s="98">
        <v>172</v>
      </c>
      <c r="F99" s="109">
        <f t="shared" si="13"/>
        <v>252.94117647058823</v>
      </c>
      <c r="G99" s="98">
        <v>12</v>
      </c>
      <c r="H99" s="99">
        <v>16</v>
      </c>
      <c r="I99" s="109">
        <f t="shared" si="14"/>
        <v>133.33333333333331</v>
      </c>
      <c r="J99" s="99">
        <f t="shared" si="16"/>
        <v>80</v>
      </c>
      <c r="K99" s="99"/>
      <c r="L99" s="100">
        <f>E99+H99-K99</f>
        <v>188</v>
      </c>
      <c r="M99" s="109">
        <f t="shared" si="15"/>
        <v>235</v>
      </c>
      <c r="N99" s="46"/>
    </row>
    <row r="100" spans="1:14" s="8" customFormat="1" ht="37.5" hidden="1" customHeight="1">
      <c r="A100" s="97" t="s">
        <v>29</v>
      </c>
      <c r="B100" s="97"/>
      <c r="C100" s="97"/>
      <c r="D100" s="98">
        <v>4971</v>
      </c>
      <c r="E100" s="98">
        <v>10682</v>
      </c>
      <c r="F100" s="109">
        <f t="shared" si="13"/>
        <v>214.88634077650372</v>
      </c>
      <c r="G100" s="98">
        <v>0</v>
      </c>
      <c r="H100" s="99">
        <v>0</v>
      </c>
      <c r="I100" s="109" t="str">
        <f t="shared" si="14"/>
        <v xml:space="preserve">0 </v>
      </c>
      <c r="J100" s="99">
        <f t="shared" si="16"/>
        <v>4971</v>
      </c>
      <c r="K100" s="99"/>
      <c r="L100" s="100">
        <f>E100+H100</f>
        <v>10682</v>
      </c>
      <c r="M100" s="109">
        <f t="shared" si="15"/>
        <v>214.88634077650372</v>
      </c>
      <c r="N100" s="46"/>
    </row>
    <row r="101" spans="1:14" s="8" customFormat="1" ht="33.75" hidden="1" customHeight="1">
      <c r="A101" s="127" t="s">
        <v>97</v>
      </c>
      <c r="B101" s="127"/>
      <c r="C101" s="127"/>
      <c r="D101" s="128">
        <f>D102+D103+D104</f>
        <v>21052</v>
      </c>
      <c r="E101" s="128">
        <f>E102+E103+E104</f>
        <v>43631</v>
      </c>
      <c r="F101" s="109">
        <f t="shared" si="13"/>
        <v>207.25346760402812</v>
      </c>
      <c r="G101" s="128">
        <f>G102+G103+G104</f>
        <v>2</v>
      </c>
      <c r="H101" s="128">
        <f>H102+H103+H104</f>
        <v>0</v>
      </c>
      <c r="I101" s="109">
        <f t="shared" si="14"/>
        <v>0</v>
      </c>
      <c r="J101" s="128">
        <f>J102+J103+J104</f>
        <v>21054</v>
      </c>
      <c r="K101" s="128">
        <f>K102+K103+K104</f>
        <v>0</v>
      </c>
      <c r="L101" s="128">
        <f>L102+L103+L104</f>
        <v>43631</v>
      </c>
      <c r="M101" s="109">
        <f t="shared" si="15"/>
        <v>207.23377980431272</v>
      </c>
      <c r="N101" s="46"/>
    </row>
    <row r="102" spans="1:14" s="8" customFormat="1" ht="24.75" hidden="1" customHeight="1">
      <c r="A102" s="97" t="s">
        <v>11</v>
      </c>
      <c r="B102" s="97"/>
      <c r="C102" s="97"/>
      <c r="D102" s="98">
        <v>16324</v>
      </c>
      <c r="E102" s="98">
        <v>33716</v>
      </c>
      <c r="F102" s="109">
        <f t="shared" si="13"/>
        <v>206.54251408968389</v>
      </c>
      <c r="G102" s="98">
        <v>2</v>
      </c>
      <c r="H102" s="99">
        <v>0</v>
      </c>
      <c r="I102" s="109">
        <f t="shared" si="14"/>
        <v>0</v>
      </c>
      <c r="J102" s="99">
        <f t="shared" si="16"/>
        <v>16326</v>
      </c>
      <c r="K102" s="99"/>
      <c r="L102" s="100">
        <f>E102+H102-K102</f>
        <v>33716</v>
      </c>
      <c r="M102" s="109">
        <f t="shared" si="15"/>
        <v>206.51721180938384</v>
      </c>
      <c r="N102" s="46"/>
    </row>
    <row r="103" spans="1:14" s="8" customFormat="1" ht="21.75" hidden="1" customHeight="1">
      <c r="A103" s="97" t="s">
        <v>12</v>
      </c>
      <c r="B103" s="97"/>
      <c r="C103" s="97"/>
      <c r="D103" s="98"/>
      <c r="E103" s="98">
        <v>0</v>
      </c>
      <c r="F103" s="109" t="str">
        <f t="shared" si="13"/>
        <v xml:space="preserve">0 </v>
      </c>
      <c r="G103" s="98">
        <v>0</v>
      </c>
      <c r="H103" s="99">
        <v>0</v>
      </c>
      <c r="I103" s="109" t="str">
        <f t="shared" si="14"/>
        <v xml:space="preserve">0 </v>
      </c>
      <c r="J103" s="99">
        <f>D103+G103</f>
        <v>0</v>
      </c>
      <c r="K103" s="99"/>
      <c r="L103" s="100">
        <f>E103+H103</f>
        <v>0</v>
      </c>
      <c r="M103" s="109" t="str">
        <f t="shared" si="15"/>
        <v xml:space="preserve">0 </v>
      </c>
      <c r="N103" s="46"/>
    </row>
    <row r="104" spans="1:14" s="8" customFormat="1" ht="46.5" hidden="1" customHeight="1">
      <c r="A104" s="97" t="s">
        <v>73</v>
      </c>
      <c r="B104" s="97"/>
      <c r="C104" s="97"/>
      <c r="D104" s="98">
        <v>4728</v>
      </c>
      <c r="E104" s="98">
        <v>9915</v>
      </c>
      <c r="F104" s="109">
        <f t="shared" si="13"/>
        <v>209.70812182741119</v>
      </c>
      <c r="G104" s="98">
        <v>0</v>
      </c>
      <c r="H104" s="99">
        <v>0</v>
      </c>
      <c r="I104" s="109" t="str">
        <f t="shared" si="14"/>
        <v xml:space="preserve">0 </v>
      </c>
      <c r="J104" s="99">
        <f>D104+G104</f>
        <v>4728</v>
      </c>
      <c r="K104" s="99"/>
      <c r="L104" s="100">
        <f>E104+H104</f>
        <v>9915</v>
      </c>
      <c r="M104" s="109">
        <f t="shared" si="15"/>
        <v>209.70812182741119</v>
      </c>
      <c r="N104" s="46"/>
    </row>
    <row r="105" spans="1:14" s="8" customFormat="1" ht="27" hidden="1" customHeight="1">
      <c r="A105" s="127" t="s">
        <v>84</v>
      </c>
      <c r="B105" s="127"/>
      <c r="C105" s="127"/>
      <c r="D105" s="128">
        <f>D106+D107+D108+D109</f>
        <v>0</v>
      </c>
      <c r="E105" s="128">
        <f>E106+E107+E108+E109</f>
        <v>0</v>
      </c>
      <c r="F105" s="109" t="str">
        <f t="shared" si="13"/>
        <v xml:space="preserve">0 </v>
      </c>
      <c r="G105" s="128">
        <f>G106+G107+G108+G109</f>
        <v>0</v>
      </c>
      <c r="H105" s="128">
        <f>H106+H107+H108+H109</f>
        <v>0</v>
      </c>
      <c r="I105" s="109" t="str">
        <f t="shared" si="14"/>
        <v xml:space="preserve">0 </v>
      </c>
      <c r="J105" s="128">
        <f>J106+J107+J108+J109</f>
        <v>0</v>
      </c>
      <c r="K105" s="128"/>
      <c r="L105" s="128">
        <f>L106+L107+L108+L109</f>
        <v>0</v>
      </c>
      <c r="M105" s="109" t="str">
        <f t="shared" si="15"/>
        <v xml:space="preserve">0 </v>
      </c>
      <c r="N105" s="46"/>
    </row>
    <row r="106" spans="1:14" s="8" customFormat="1" ht="29.25" hidden="1" customHeight="1">
      <c r="A106" s="97" t="s">
        <v>7</v>
      </c>
      <c r="B106" s="97"/>
      <c r="C106" s="97"/>
      <c r="D106" s="98"/>
      <c r="E106" s="98">
        <v>0</v>
      </c>
      <c r="F106" s="109" t="str">
        <f t="shared" si="13"/>
        <v xml:space="preserve">0 </v>
      </c>
      <c r="G106" s="98">
        <v>0</v>
      </c>
      <c r="H106" s="99">
        <v>0</v>
      </c>
      <c r="I106" s="109" t="str">
        <f t="shared" si="14"/>
        <v xml:space="preserve">0 </v>
      </c>
      <c r="J106" s="99">
        <f>D106+G106</f>
        <v>0</v>
      </c>
      <c r="K106" s="99"/>
      <c r="L106" s="99">
        <f>E106+H106</f>
        <v>0</v>
      </c>
      <c r="M106" s="109" t="str">
        <f t="shared" si="15"/>
        <v xml:space="preserve">0 </v>
      </c>
      <c r="N106" s="46"/>
    </row>
    <row r="107" spans="1:14" s="8" customFormat="1" ht="26.25" hidden="1" customHeight="1">
      <c r="A107" s="97" t="s">
        <v>25</v>
      </c>
      <c r="B107" s="97"/>
      <c r="C107" s="97"/>
      <c r="D107" s="98">
        <v>0</v>
      </c>
      <c r="E107" s="98">
        <v>0</v>
      </c>
      <c r="F107" s="109" t="str">
        <f t="shared" si="13"/>
        <v xml:space="preserve">0 </v>
      </c>
      <c r="G107" s="98">
        <v>0</v>
      </c>
      <c r="H107" s="99">
        <v>0</v>
      </c>
      <c r="I107" s="109" t="str">
        <f t="shared" si="14"/>
        <v xml:space="preserve">0 </v>
      </c>
      <c r="J107" s="99">
        <f>D107+G107</f>
        <v>0</v>
      </c>
      <c r="K107" s="99"/>
      <c r="L107" s="99">
        <f>E107+H107</f>
        <v>0</v>
      </c>
      <c r="M107" s="109" t="str">
        <f t="shared" si="15"/>
        <v xml:space="preserve">0 </v>
      </c>
      <c r="N107" s="46"/>
    </row>
    <row r="108" spans="1:14" s="8" customFormat="1" ht="37.5" hidden="1" customHeight="1">
      <c r="A108" s="97" t="s">
        <v>44</v>
      </c>
      <c r="B108" s="97"/>
      <c r="C108" s="97"/>
      <c r="D108" s="98"/>
      <c r="E108" s="98">
        <v>0</v>
      </c>
      <c r="F108" s="109" t="str">
        <f t="shared" si="13"/>
        <v xml:space="preserve">0 </v>
      </c>
      <c r="G108" s="98">
        <v>0</v>
      </c>
      <c r="H108" s="99">
        <v>0</v>
      </c>
      <c r="I108" s="109" t="str">
        <f t="shared" si="14"/>
        <v xml:space="preserve">0 </v>
      </c>
      <c r="J108" s="99">
        <f>D108+G108</f>
        <v>0</v>
      </c>
      <c r="K108" s="99"/>
      <c r="L108" s="99">
        <f>E108+H108</f>
        <v>0</v>
      </c>
      <c r="M108" s="109" t="str">
        <f t="shared" si="15"/>
        <v xml:space="preserve">0 </v>
      </c>
      <c r="N108" s="46"/>
    </row>
    <row r="109" spans="1:14" s="8" customFormat="1" ht="39.75" hidden="1" customHeight="1">
      <c r="A109" s="97" t="s">
        <v>81</v>
      </c>
      <c r="B109" s="97"/>
      <c r="C109" s="97"/>
      <c r="D109" s="98">
        <v>0</v>
      </c>
      <c r="E109" s="98">
        <v>0</v>
      </c>
      <c r="F109" s="109" t="str">
        <f t="shared" si="13"/>
        <v xml:space="preserve">0 </v>
      </c>
      <c r="G109" s="98">
        <v>0</v>
      </c>
      <c r="H109" s="99">
        <v>0</v>
      </c>
      <c r="I109" s="109" t="str">
        <f t="shared" si="14"/>
        <v xml:space="preserve">0 </v>
      </c>
      <c r="J109" s="99">
        <f>D109+G109</f>
        <v>0</v>
      </c>
      <c r="K109" s="99"/>
      <c r="L109" s="99">
        <v>0</v>
      </c>
      <c r="M109" s="109" t="str">
        <f t="shared" si="15"/>
        <v xml:space="preserve">0 </v>
      </c>
      <c r="N109" s="46"/>
    </row>
    <row r="110" spans="1:14" s="8" customFormat="1" ht="24.75" hidden="1" customHeight="1">
      <c r="A110" s="127" t="s">
        <v>50</v>
      </c>
      <c r="B110" s="127"/>
      <c r="C110" s="127"/>
      <c r="D110" s="128">
        <f>D111+D112+D113+D114+D115</f>
        <v>61978</v>
      </c>
      <c r="E110" s="128">
        <f>E111+E112+E113+E114+E115</f>
        <v>108984</v>
      </c>
      <c r="F110" s="109">
        <f t="shared" si="13"/>
        <v>175.84304107909259</v>
      </c>
      <c r="G110" s="128">
        <f>G111+G112+G113+G114+G115</f>
        <v>0</v>
      </c>
      <c r="H110" s="128">
        <v>0</v>
      </c>
      <c r="I110" s="109" t="str">
        <f t="shared" si="14"/>
        <v xml:space="preserve">0 </v>
      </c>
      <c r="J110" s="128">
        <f>J111+J112+J113+J114+J115</f>
        <v>61978</v>
      </c>
      <c r="K110" s="128">
        <f>K111+K112+K113+K114+K115</f>
        <v>0</v>
      </c>
      <c r="L110" s="128">
        <f>L111+L112+L113+L114+L115</f>
        <v>108984</v>
      </c>
      <c r="M110" s="109">
        <f t="shared" si="15"/>
        <v>175.84304107909259</v>
      </c>
      <c r="N110" s="46"/>
    </row>
    <row r="111" spans="1:14" s="8" customFormat="1" ht="21" hidden="1" customHeight="1">
      <c r="A111" s="97" t="s">
        <v>13</v>
      </c>
      <c r="B111" s="97"/>
      <c r="C111" s="97"/>
      <c r="D111" s="98">
        <v>3003</v>
      </c>
      <c r="E111" s="98">
        <v>5144</v>
      </c>
      <c r="F111" s="109">
        <f t="shared" si="13"/>
        <v>171.2953712953713</v>
      </c>
      <c r="G111" s="98">
        <v>0</v>
      </c>
      <c r="H111" s="99">
        <v>0</v>
      </c>
      <c r="I111" s="109" t="str">
        <f t="shared" si="14"/>
        <v xml:space="preserve">0 </v>
      </c>
      <c r="J111" s="99">
        <v>3003</v>
      </c>
      <c r="K111" s="99"/>
      <c r="L111" s="100">
        <f>E111+H111</f>
        <v>5144</v>
      </c>
      <c r="M111" s="109">
        <f t="shared" si="15"/>
        <v>171.2953712953713</v>
      </c>
      <c r="N111" s="46"/>
    </row>
    <row r="112" spans="1:14" s="8" customFormat="1" ht="36" hidden="1" customHeight="1">
      <c r="A112" s="97" t="s">
        <v>33</v>
      </c>
      <c r="B112" s="97"/>
      <c r="C112" s="97"/>
      <c r="D112" s="98">
        <v>14373</v>
      </c>
      <c r="E112" s="98">
        <v>25992</v>
      </c>
      <c r="F112" s="109">
        <f t="shared" si="13"/>
        <v>180.83907326236695</v>
      </c>
      <c r="G112" s="98">
        <v>0</v>
      </c>
      <c r="H112" s="99">
        <v>0</v>
      </c>
      <c r="I112" s="109" t="str">
        <f t="shared" si="14"/>
        <v xml:space="preserve">0 </v>
      </c>
      <c r="J112" s="99">
        <f>D112+G112</f>
        <v>14373</v>
      </c>
      <c r="K112" s="99"/>
      <c r="L112" s="100">
        <f>E112+H112</f>
        <v>25992</v>
      </c>
      <c r="M112" s="109">
        <f t="shared" si="15"/>
        <v>180.83907326236695</v>
      </c>
      <c r="N112" s="46"/>
    </row>
    <row r="113" spans="1:16" s="8" customFormat="1" ht="36" hidden="1" customHeight="1">
      <c r="A113" s="97" t="s">
        <v>31</v>
      </c>
      <c r="B113" s="97"/>
      <c r="C113" s="97"/>
      <c r="D113" s="98">
        <v>26620</v>
      </c>
      <c r="E113" s="98">
        <v>49567</v>
      </c>
      <c r="F113" s="109">
        <f t="shared" si="13"/>
        <v>186.20210368144251</v>
      </c>
      <c r="G113" s="98">
        <v>0</v>
      </c>
      <c r="H113" s="99">
        <v>0</v>
      </c>
      <c r="I113" s="109" t="str">
        <f t="shared" si="14"/>
        <v xml:space="preserve">0 </v>
      </c>
      <c r="J113" s="99">
        <f>D113+G113</f>
        <v>26620</v>
      </c>
      <c r="K113" s="99"/>
      <c r="L113" s="100">
        <f>E113+H113</f>
        <v>49567</v>
      </c>
      <c r="M113" s="109">
        <f t="shared" si="15"/>
        <v>186.20210368144251</v>
      </c>
      <c r="N113" s="46"/>
    </row>
    <row r="114" spans="1:16" s="8" customFormat="1" ht="21" hidden="1" customHeight="1">
      <c r="A114" s="97" t="s">
        <v>58</v>
      </c>
      <c r="B114" s="97"/>
      <c r="C114" s="97"/>
      <c r="D114" s="98">
        <v>15670</v>
      </c>
      <c r="E114" s="98">
        <v>23544</v>
      </c>
      <c r="F114" s="109">
        <f t="shared" si="13"/>
        <v>150.24888321633696</v>
      </c>
      <c r="G114" s="98">
        <v>0</v>
      </c>
      <c r="H114" s="99">
        <v>0</v>
      </c>
      <c r="I114" s="109" t="str">
        <f t="shared" si="14"/>
        <v xml:space="preserve">0 </v>
      </c>
      <c r="J114" s="99">
        <f>D114+G114</f>
        <v>15670</v>
      </c>
      <c r="K114" s="99"/>
      <c r="L114" s="100">
        <f>E114+H114</f>
        <v>23544</v>
      </c>
      <c r="M114" s="109">
        <f t="shared" si="15"/>
        <v>150.24888321633696</v>
      </c>
      <c r="N114" s="46"/>
    </row>
    <row r="115" spans="1:16" s="8" customFormat="1" ht="35.25" hidden="1" customHeight="1">
      <c r="A115" s="97" t="s">
        <v>32</v>
      </c>
      <c r="B115" s="97"/>
      <c r="C115" s="97"/>
      <c r="D115" s="98">
        <v>2312</v>
      </c>
      <c r="E115" s="131">
        <v>4737</v>
      </c>
      <c r="F115" s="109">
        <f t="shared" si="13"/>
        <v>204.88754325259518</v>
      </c>
      <c r="G115" s="98">
        <v>0</v>
      </c>
      <c r="H115" s="99">
        <v>0</v>
      </c>
      <c r="I115" s="109" t="str">
        <f t="shared" si="14"/>
        <v xml:space="preserve">0 </v>
      </c>
      <c r="J115" s="99">
        <f>D115+G115</f>
        <v>2312</v>
      </c>
      <c r="K115" s="99"/>
      <c r="L115" s="100">
        <f>E115+H115</f>
        <v>4737</v>
      </c>
      <c r="M115" s="109">
        <f t="shared" si="15"/>
        <v>204.88754325259518</v>
      </c>
      <c r="N115" s="46"/>
    </row>
    <row r="116" spans="1:16" s="8" customFormat="1" ht="34.5" hidden="1" customHeight="1">
      <c r="A116" s="132" t="s">
        <v>59</v>
      </c>
      <c r="B116" s="132"/>
      <c r="C116" s="132"/>
      <c r="D116" s="130">
        <f>D117+D118+D119+D124+D125</f>
        <v>5735</v>
      </c>
      <c r="E116" s="130">
        <f>E117+E118+E119+E124+E125</f>
        <v>13623</v>
      </c>
      <c r="F116" s="109">
        <f t="shared" si="13"/>
        <v>237.54141238012204</v>
      </c>
      <c r="G116" s="130">
        <f>G117+G118+G119+G124</f>
        <v>0</v>
      </c>
      <c r="H116" s="130">
        <f>H117+H118+H119+H124</f>
        <v>0</v>
      </c>
      <c r="I116" s="109" t="str">
        <f t="shared" si="14"/>
        <v xml:space="preserve">0 </v>
      </c>
      <c r="J116" s="133">
        <f>J117+J118+J119+J124+J125</f>
        <v>5735</v>
      </c>
      <c r="K116" s="133">
        <f>K117+K118+K119+K124+K125</f>
        <v>0</v>
      </c>
      <c r="L116" s="133">
        <f>L117+L118+L119+L124+L125</f>
        <v>13623</v>
      </c>
      <c r="M116" s="109">
        <f t="shared" si="15"/>
        <v>237.54141238012204</v>
      </c>
      <c r="N116" s="46"/>
      <c r="P116" s="21"/>
    </row>
    <row r="117" spans="1:16" s="8" customFormat="1" ht="22.5" hidden="1" customHeight="1">
      <c r="A117" s="97" t="s">
        <v>60</v>
      </c>
      <c r="B117" s="97"/>
      <c r="C117" s="97"/>
      <c r="D117" s="98">
        <v>3506</v>
      </c>
      <c r="E117" s="131">
        <v>7694</v>
      </c>
      <c r="F117" s="109">
        <f t="shared" si="13"/>
        <v>219.45236737022248</v>
      </c>
      <c r="G117" s="98">
        <v>0</v>
      </c>
      <c r="H117" s="99">
        <v>0</v>
      </c>
      <c r="I117" s="109" t="str">
        <f t="shared" si="14"/>
        <v xml:space="preserve">0 </v>
      </c>
      <c r="J117" s="99">
        <f>D117+G117</f>
        <v>3506</v>
      </c>
      <c r="K117" s="99"/>
      <c r="L117" s="100">
        <f>E117+H117</f>
        <v>7694</v>
      </c>
      <c r="M117" s="109">
        <f t="shared" si="15"/>
        <v>219.45236737022248</v>
      </c>
      <c r="N117" s="46"/>
    </row>
    <row r="118" spans="1:16" s="8" customFormat="1" ht="22.5" hidden="1" customHeight="1">
      <c r="A118" s="97" t="s">
        <v>61</v>
      </c>
      <c r="B118" s="97"/>
      <c r="C118" s="97"/>
      <c r="D118" s="98">
        <v>2174</v>
      </c>
      <c r="E118" s="131">
        <v>5775</v>
      </c>
      <c r="F118" s="109">
        <f t="shared" si="13"/>
        <v>265.63937442502299</v>
      </c>
      <c r="G118" s="98">
        <v>0</v>
      </c>
      <c r="H118" s="99">
        <v>0</v>
      </c>
      <c r="I118" s="109" t="str">
        <f t="shared" si="14"/>
        <v xml:space="preserve">0 </v>
      </c>
      <c r="J118" s="99">
        <f>D118+G118</f>
        <v>2174</v>
      </c>
      <c r="K118" s="99"/>
      <c r="L118" s="100">
        <f>E118+H118</f>
        <v>5775</v>
      </c>
      <c r="M118" s="109">
        <f t="shared" si="15"/>
        <v>265.63937442502299</v>
      </c>
      <c r="N118" s="46"/>
    </row>
    <row r="119" spans="1:16" s="8" customFormat="1" ht="54.75" hidden="1" customHeight="1">
      <c r="A119" s="97" t="s">
        <v>77</v>
      </c>
      <c r="B119" s="97"/>
      <c r="C119" s="97"/>
      <c r="D119" s="98">
        <v>0</v>
      </c>
      <c r="E119" s="131"/>
      <c r="F119" s="109" t="str">
        <f t="shared" si="13"/>
        <v xml:space="preserve">0 </v>
      </c>
      <c r="G119" s="98">
        <v>0</v>
      </c>
      <c r="H119" s="99">
        <v>0</v>
      </c>
      <c r="I119" s="109" t="str">
        <f t="shared" si="14"/>
        <v xml:space="preserve">0 </v>
      </c>
      <c r="J119" s="99">
        <f t="shared" ref="J119:J125" si="17">D119+G119</f>
        <v>0</v>
      </c>
      <c r="K119" s="99"/>
      <c r="L119" s="100">
        <f t="shared" ref="L119:L125" si="18">E119+H119</f>
        <v>0</v>
      </c>
      <c r="M119" s="109" t="str">
        <f t="shared" si="15"/>
        <v xml:space="preserve">0 </v>
      </c>
      <c r="N119" s="46"/>
    </row>
    <row r="120" spans="1:16" s="8" customFormat="1" ht="33" hidden="1" customHeight="1">
      <c r="A120" s="132" t="s">
        <v>65</v>
      </c>
      <c r="B120" s="132"/>
      <c r="C120" s="132"/>
      <c r="D120" s="130">
        <f>D121+D122</f>
        <v>0</v>
      </c>
      <c r="E120" s="133"/>
      <c r="F120" s="109" t="str">
        <f t="shared" si="13"/>
        <v xml:space="preserve">0 </v>
      </c>
      <c r="G120" s="130">
        <f>G121+G122</f>
        <v>0</v>
      </c>
      <c r="H120" s="133">
        <f>H121+H122</f>
        <v>0</v>
      </c>
      <c r="I120" s="109" t="str">
        <f t="shared" si="14"/>
        <v xml:space="preserve">0 </v>
      </c>
      <c r="J120" s="99">
        <f t="shared" si="17"/>
        <v>0</v>
      </c>
      <c r="K120" s="133"/>
      <c r="L120" s="100">
        <f t="shared" si="18"/>
        <v>0</v>
      </c>
      <c r="M120" s="109" t="str">
        <f t="shared" si="15"/>
        <v xml:space="preserve">0 </v>
      </c>
      <c r="N120" s="46"/>
    </row>
    <row r="121" spans="1:16" s="8" customFormat="1" ht="26.25" hidden="1" customHeight="1">
      <c r="A121" s="97" t="s">
        <v>66</v>
      </c>
      <c r="B121" s="97"/>
      <c r="C121" s="97"/>
      <c r="D121" s="98"/>
      <c r="E121" s="131"/>
      <c r="F121" s="109" t="str">
        <f t="shared" si="13"/>
        <v xml:space="preserve">0 </v>
      </c>
      <c r="G121" s="98">
        <v>0</v>
      </c>
      <c r="H121" s="99">
        <v>0</v>
      </c>
      <c r="I121" s="109" t="str">
        <f t="shared" si="14"/>
        <v xml:space="preserve">0 </v>
      </c>
      <c r="J121" s="99">
        <f t="shared" si="17"/>
        <v>0</v>
      </c>
      <c r="K121" s="99"/>
      <c r="L121" s="100">
        <f t="shared" si="18"/>
        <v>0</v>
      </c>
      <c r="M121" s="109" t="str">
        <f t="shared" si="15"/>
        <v xml:space="preserve">0 </v>
      </c>
      <c r="N121" s="46"/>
    </row>
    <row r="122" spans="1:16" s="8" customFormat="1" ht="27" hidden="1" customHeight="1">
      <c r="A122" s="97" t="s">
        <v>67</v>
      </c>
      <c r="B122" s="97"/>
      <c r="C122" s="97"/>
      <c r="D122" s="98">
        <v>0</v>
      </c>
      <c r="E122" s="131"/>
      <c r="F122" s="109" t="str">
        <f t="shared" si="13"/>
        <v xml:space="preserve">0 </v>
      </c>
      <c r="G122" s="98">
        <v>0</v>
      </c>
      <c r="H122" s="99">
        <v>0</v>
      </c>
      <c r="I122" s="109" t="str">
        <f t="shared" si="14"/>
        <v xml:space="preserve">0 </v>
      </c>
      <c r="J122" s="99">
        <f t="shared" si="17"/>
        <v>0</v>
      </c>
      <c r="K122" s="99"/>
      <c r="L122" s="100">
        <f t="shared" si="18"/>
        <v>0</v>
      </c>
      <c r="M122" s="109" t="str">
        <f t="shared" si="15"/>
        <v xml:space="preserve">0 </v>
      </c>
      <c r="N122" s="46"/>
    </row>
    <row r="123" spans="1:16" s="8" customFormat="1" ht="27" hidden="1" customHeight="1">
      <c r="A123" s="97" t="s">
        <v>68</v>
      </c>
      <c r="B123" s="97"/>
      <c r="C123" s="97"/>
      <c r="D123" s="98">
        <v>0</v>
      </c>
      <c r="E123" s="131"/>
      <c r="F123" s="109" t="str">
        <f t="shared" si="13"/>
        <v xml:space="preserve">0 </v>
      </c>
      <c r="G123" s="98">
        <v>0</v>
      </c>
      <c r="H123" s="99">
        <v>0</v>
      </c>
      <c r="I123" s="109" t="str">
        <f t="shared" si="14"/>
        <v xml:space="preserve">0 </v>
      </c>
      <c r="J123" s="99">
        <f t="shared" si="17"/>
        <v>0</v>
      </c>
      <c r="K123" s="99"/>
      <c r="L123" s="100">
        <f t="shared" si="18"/>
        <v>0</v>
      </c>
      <c r="M123" s="109" t="str">
        <f t="shared" si="15"/>
        <v xml:space="preserve">0 </v>
      </c>
      <c r="N123" s="46"/>
    </row>
    <row r="124" spans="1:16" s="8" customFormat="1" ht="30.75" hidden="1" customHeight="1">
      <c r="A124" s="97" t="s">
        <v>77</v>
      </c>
      <c r="B124" s="97"/>
      <c r="C124" s="97"/>
      <c r="D124" s="98"/>
      <c r="E124" s="131">
        <v>0</v>
      </c>
      <c r="F124" s="109" t="str">
        <f t="shared" si="13"/>
        <v xml:space="preserve">0 </v>
      </c>
      <c r="G124" s="98">
        <v>0</v>
      </c>
      <c r="H124" s="99">
        <v>0</v>
      </c>
      <c r="I124" s="109" t="str">
        <f t="shared" si="14"/>
        <v xml:space="preserve">0 </v>
      </c>
      <c r="J124" s="99">
        <f t="shared" si="17"/>
        <v>0</v>
      </c>
      <c r="K124" s="99"/>
      <c r="L124" s="100">
        <f t="shared" si="18"/>
        <v>0</v>
      </c>
      <c r="M124" s="109" t="str">
        <f t="shared" si="15"/>
        <v xml:space="preserve">0 </v>
      </c>
      <c r="N124" s="46"/>
    </row>
    <row r="125" spans="1:16" s="8" customFormat="1" ht="30.75" hidden="1" customHeight="1">
      <c r="A125" s="97" t="s">
        <v>119</v>
      </c>
      <c r="B125" s="97"/>
      <c r="C125" s="97"/>
      <c r="D125" s="98">
        <v>55</v>
      </c>
      <c r="E125" s="131">
        <v>154</v>
      </c>
      <c r="F125" s="109">
        <f t="shared" si="13"/>
        <v>280</v>
      </c>
      <c r="G125" s="98">
        <v>0</v>
      </c>
      <c r="H125" s="99">
        <v>0</v>
      </c>
      <c r="I125" s="109" t="str">
        <f t="shared" si="14"/>
        <v xml:space="preserve">0 </v>
      </c>
      <c r="J125" s="99">
        <f t="shared" si="17"/>
        <v>55</v>
      </c>
      <c r="K125" s="99"/>
      <c r="L125" s="100">
        <f t="shared" si="18"/>
        <v>154</v>
      </c>
      <c r="M125" s="109"/>
      <c r="N125" s="46"/>
    </row>
    <row r="126" spans="1:16" s="8" customFormat="1" ht="35.25" hidden="1" customHeight="1">
      <c r="A126" s="132" t="s">
        <v>65</v>
      </c>
      <c r="B126" s="132"/>
      <c r="C126" s="132"/>
      <c r="D126" s="128">
        <f>D127+D129</f>
        <v>255</v>
      </c>
      <c r="E126" s="128">
        <f>E127+E129</f>
        <v>422</v>
      </c>
      <c r="F126" s="109">
        <f t="shared" si="13"/>
        <v>165.49019607843135</v>
      </c>
      <c r="G126" s="128">
        <f>G128+G127</f>
        <v>0</v>
      </c>
      <c r="H126" s="128">
        <f>H128+H127+H129</f>
        <v>0</v>
      </c>
      <c r="I126" s="109" t="str">
        <f t="shared" si="14"/>
        <v xml:space="preserve">0 </v>
      </c>
      <c r="J126" s="128">
        <f>J127+J129</f>
        <v>255</v>
      </c>
      <c r="K126" s="128">
        <f>K128+K127+K129</f>
        <v>0</v>
      </c>
      <c r="L126" s="128">
        <f>L128+L127+L129</f>
        <v>422</v>
      </c>
      <c r="M126" s="109">
        <f t="shared" ref="M126:M136" si="19">IF(J126=0,  "0 ", L126/J126*100)</f>
        <v>165.49019607843135</v>
      </c>
      <c r="N126" s="46"/>
    </row>
    <row r="127" spans="1:16" s="8" customFormat="1" ht="34.5" hidden="1" customHeight="1">
      <c r="A127" s="97" t="s">
        <v>66</v>
      </c>
      <c r="B127" s="97"/>
      <c r="C127" s="97"/>
      <c r="D127" s="129">
        <v>0</v>
      </c>
      <c r="E127" s="129">
        <v>100</v>
      </c>
      <c r="F127" s="109" t="str">
        <f t="shared" si="13"/>
        <v xml:space="preserve">0 </v>
      </c>
      <c r="G127" s="129">
        <v>0</v>
      </c>
      <c r="H127" s="129">
        <v>0</v>
      </c>
      <c r="I127" s="109" t="str">
        <f t="shared" si="14"/>
        <v xml:space="preserve">0 </v>
      </c>
      <c r="J127" s="99">
        <f>D127+G127</f>
        <v>0</v>
      </c>
      <c r="K127" s="99"/>
      <c r="L127" s="100">
        <f>E127+H127</f>
        <v>100</v>
      </c>
      <c r="M127" s="109" t="str">
        <f t="shared" si="19"/>
        <v xml:space="preserve">0 </v>
      </c>
      <c r="N127" s="46"/>
    </row>
    <row r="128" spans="1:16" s="8" customFormat="1" ht="54.75" hidden="1" customHeight="1">
      <c r="A128" s="97" t="s">
        <v>67</v>
      </c>
      <c r="B128" s="97"/>
      <c r="C128" s="97"/>
      <c r="D128" s="98"/>
      <c r="E128" s="131">
        <v>0</v>
      </c>
      <c r="F128" s="109" t="str">
        <f t="shared" si="13"/>
        <v xml:space="preserve">0 </v>
      </c>
      <c r="G128" s="98">
        <v>0</v>
      </c>
      <c r="H128" s="99">
        <v>0</v>
      </c>
      <c r="I128" s="109" t="str">
        <f t="shared" si="14"/>
        <v xml:space="preserve">0 </v>
      </c>
      <c r="J128" s="99">
        <f>D128+G128</f>
        <v>0</v>
      </c>
      <c r="K128" s="99"/>
      <c r="L128" s="100">
        <f>E128+H128</f>
        <v>0</v>
      </c>
      <c r="M128" s="109" t="str">
        <f t="shared" si="19"/>
        <v xml:space="preserve">0 </v>
      </c>
      <c r="N128" s="46"/>
    </row>
    <row r="129" spans="1:14" s="8" customFormat="1" ht="38.25" hidden="1" customHeight="1">
      <c r="A129" s="97" t="s">
        <v>67</v>
      </c>
      <c r="B129" s="97"/>
      <c r="C129" s="97"/>
      <c r="D129" s="98">
        <v>255</v>
      </c>
      <c r="E129" s="131">
        <v>322</v>
      </c>
      <c r="F129" s="109">
        <f t="shared" si="13"/>
        <v>126.27450980392156</v>
      </c>
      <c r="G129" s="98">
        <v>0</v>
      </c>
      <c r="H129" s="99">
        <v>0</v>
      </c>
      <c r="I129" s="109" t="str">
        <f t="shared" si="14"/>
        <v xml:space="preserve">0 </v>
      </c>
      <c r="J129" s="99">
        <f>D129+G129</f>
        <v>255</v>
      </c>
      <c r="K129" s="99"/>
      <c r="L129" s="100">
        <f>E129+H129</f>
        <v>322</v>
      </c>
      <c r="M129" s="109">
        <f t="shared" si="19"/>
        <v>126.27450980392156</v>
      </c>
      <c r="N129" s="46"/>
    </row>
    <row r="130" spans="1:14" s="13" customFormat="1" ht="52.5" hidden="1" customHeight="1">
      <c r="A130" s="132" t="s">
        <v>98</v>
      </c>
      <c r="B130" s="132"/>
      <c r="C130" s="132"/>
      <c r="D130" s="130">
        <f>D131</f>
        <v>0</v>
      </c>
      <c r="E130" s="130">
        <f>E131</f>
        <v>0</v>
      </c>
      <c r="F130" s="109" t="str">
        <f t="shared" si="13"/>
        <v xml:space="preserve">0 </v>
      </c>
      <c r="G130" s="130">
        <f t="shared" ref="G130:L130" si="20">G131</f>
        <v>0</v>
      </c>
      <c r="H130" s="130">
        <f t="shared" si="20"/>
        <v>0</v>
      </c>
      <c r="I130" s="130" t="str">
        <f t="shared" si="20"/>
        <v xml:space="preserve">0 </v>
      </c>
      <c r="J130" s="130">
        <f t="shared" si="20"/>
        <v>0</v>
      </c>
      <c r="K130" s="130">
        <f t="shared" si="20"/>
        <v>0</v>
      </c>
      <c r="L130" s="130">
        <f t="shared" si="20"/>
        <v>0</v>
      </c>
      <c r="M130" s="109" t="str">
        <f t="shared" si="19"/>
        <v xml:space="preserve">0 </v>
      </c>
      <c r="N130" s="49"/>
    </row>
    <row r="131" spans="1:14" s="8" customFormat="1" ht="33" hidden="1" customHeight="1">
      <c r="A131" s="97" t="s">
        <v>98</v>
      </c>
      <c r="B131" s="97"/>
      <c r="C131" s="97"/>
      <c r="D131" s="98">
        <v>0</v>
      </c>
      <c r="E131" s="131">
        <v>0</v>
      </c>
      <c r="F131" s="109" t="str">
        <f t="shared" si="13"/>
        <v xml:space="preserve">0 </v>
      </c>
      <c r="G131" s="98">
        <v>0</v>
      </c>
      <c r="H131" s="99">
        <v>0</v>
      </c>
      <c r="I131" s="98" t="str">
        <f>I132</f>
        <v xml:space="preserve">0 </v>
      </c>
      <c r="J131" s="99">
        <f>D131+G131</f>
        <v>0</v>
      </c>
      <c r="K131" s="99">
        <f>E131+H131</f>
        <v>0</v>
      </c>
      <c r="L131" s="99">
        <f>F131+I131</f>
        <v>0</v>
      </c>
      <c r="M131" s="109" t="str">
        <f t="shared" si="19"/>
        <v xml:space="preserve">0 </v>
      </c>
    </row>
    <row r="132" spans="1:14" s="8" customFormat="1" ht="35.25" hidden="1" customHeight="1">
      <c r="A132" s="127" t="s">
        <v>51</v>
      </c>
      <c r="B132" s="127"/>
      <c r="C132" s="127"/>
      <c r="D132" s="128">
        <f>D133+D134+D135</f>
        <v>6382</v>
      </c>
      <c r="E132" s="128">
        <f>E133+E134+E135</f>
        <v>13650</v>
      </c>
      <c r="F132" s="109">
        <f t="shared" si="13"/>
        <v>213.88279536195549</v>
      </c>
      <c r="G132" s="128">
        <f>G133+G134+G135</f>
        <v>0</v>
      </c>
      <c r="H132" s="128">
        <f>H133+H134+H135</f>
        <v>0</v>
      </c>
      <c r="I132" s="109" t="str">
        <f>IF(G132=0,  "0 ", H132/G132*100)</f>
        <v xml:space="preserve">0 </v>
      </c>
      <c r="J132" s="128">
        <f>J133+J134+J135</f>
        <v>0</v>
      </c>
      <c r="K132" s="128">
        <f>K133+K134+K135</f>
        <v>13650</v>
      </c>
      <c r="L132" s="128">
        <f>L133+L134+L135</f>
        <v>0</v>
      </c>
      <c r="M132" s="109" t="str">
        <f t="shared" si="19"/>
        <v xml:space="preserve">0 </v>
      </c>
    </row>
    <row r="133" spans="1:14" s="8" customFormat="1" ht="50.25" hidden="1" customHeight="1">
      <c r="A133" s="97" t="s">
        <v>62</v>
      </c>
      <c r="B133" s="97"/>
      <c r="C133" s="97"/>
      <c r="D133" s="98">
        <v>6382</v>
      </c>
      <c r="E133" s="131">
        <v>13650</v>
      </c>
      <c r="F133" s="109">
        <f t="shared" si="13"/>
        <v>213.88279536195549</v>
      </c>
      <c r="G133" s="98">
        <v>0</v>
      </c>
      <c r="H133" s="99">
        <v>0</v>
      </c>
      <c r="I133" s="109" t="str">
        <f>IF(G133=0,  "0 ", H133/G133*100)</f>
        <v xml:space="preserve">0 </v>
      </c>
      <c r="J133" s="99">
        <v>0</v>
      </c>
      <c r="K133" s="99">
        <v>13650</v>
      </c>
      <c r="L133" s="100">
        <v>0</v>
      </c>
      <c r="M133" s="109" t="str">
        <f t="shared" si="19"/>
        <v xml:space="preserve">0 </v>
      </c>
    </row>
    <row r="134" spans="1:14" s="8" customFormat="1" ht="1.5" hidden="1" customHeight="1">
      <c r="A134" s="97" t="s">
        <v>64</v>
      </c>
      <c r="B134" s="97"/>
      <c r="C134" s="97"/>
      <c r="D134" s="98">
        <v>0</v>
      </c>
      <c r="E134" s="131">
        <v>0</v>
      </c>
      <c r="F134" s="109" t="str">
        <f t="shared" si="13"/>
        <v xml:space="preserve">0 </v>
      </c>
      <c r="G134" s="98">
        <v>0</v>
      </c>
      <c r="H134" s="99">
        <v>0</v>
      </c>
      <c r="I134" s="109" t="str">
        <f>IF(G134=0,  "0 ", H134/G134*100)</f>
        <v xml:space="preserve">0 </v>
      </c>
      <c r="J134" s="99">
        <f>D134+G134</f>
        <v>0</v>
      </c>
      <c r="K134" s="99"/>
      <c r="L134" s="99">
        <f>E134+H134</f>
        <v>0</v>
      </c>
      <c r="M134" s="109" t="str">
        <f t="shared" si="19"/>
        <v xml:space="preserve">0 </v>
      </c>
    </row>
    <row r="135" spans="1:14" s="8" customFormat="1" ht="23.25" hidden="1" customHeight="1">
      <c r="A135" s="97" t="s">
        <v>63</v>
      </c>
      <c r="B135" s="97"/>
      <c r="C135" s="97"/>
      <c r="D135" s="98">
        <v>0</v>
      </c>
      <c r="E135" s="131">
        <v>0</v>
      </c>
      <c r="F135" s="109" t="str">
        <f t="shared" si="13"/>
        <v xml:space="preserve">0 </v>
      </c>
      <c r="G135" s="131">
        <v>0</v>
      </c>
      <c r="H135" s="99">
        <v>0</v>
      </c>
      <c r="I135" s="109" t="str">
        <f>IF(G135=0,  "0 ", H135/G135*100)</f>
        <v xml:space="preserve">0 </v>
      </c>
      <c r="J135" s="99">
        <f>D135+G135</f>
        <v>0</v>
      </c>
      <c r="K135" s="99"/>
      <c r="L135" s="99">
        <f>E135+H135</f>
        <v>0</v>
      </c>
      <c r="M135" s="109" t="str">
        <f t="shared" si="19"/>
        <v xml:space="preserve">0 </v>
      </c>
    </row>
    <row r="136" spans="1:14" s="8" customFormat="1" ht="36" hidden="1" customHeight="1">
      <c r="A136" s="132" t="s">
        <v>4</v>
      </c>
      <c r="B136" s="132"/>
      <c r="C136" s="132"/>
      <c r="D136" s="133">
        <f>D56+D64+D67+D73+D81+D87+D92+D101+D105+D110+D116+D126+D132+D130+D90</f>
        <v>207988</v>
      </c>
      <c r="E136" s="133">
        <f>E56+E64+E67+E73+E81+E87+E92+E101+E105+E110+E116+E126+E132+E130</f>
        <v>634979</v>
      </c>
      <c r="F136" s="109">
        <f t="shared" si="13"/>
        <v>305.29597861415084</v>
      </c>
      <c r="G136" s="133">
        <f>G56+G64+G67+G73+G81+G87+G92+G101+G105+G110+G116+G126+G132+G130</f>
        <v>16421</v>
      </c>
      <c r="H136" s="133">
        <f>H56+H64+H67+H73+H81+H87+H92+H101+H105+H110+H116+H126+H132+H130</f>
        <v>59103</v>
      </c>
      <c r="I136" s="109">
        <f>IF(G136=0,  "0 ", H136/G136*100)</f>
        <v>359.92326898483651</v>
      </c>
      <c r="J136" s="133">
        <f>J56+J64+J67+J73+J81+J87+J92+J101+J105+J110+J116+J126+J132+J130+J90</f>
        <v>215222</v>
      </c>
      <c r="K136" s="133">
        <f>K56+K64+K67+K73+K81+K87+K92+K101+K105+K110+K116+K126+K132+K130+K71</f>
        <v>50285</v>
      </c>
      <c r="L136" s="133">
        <f>L56+L64+L67+L73+L81+L87+L92+L101+L105+L110+L116+L126+L132+L130</f>
        <v>643797</v>
      </c>
      <c r="M136" s="109">
        <f t="shared" si="19"/>
        <v>299.13159435373706</v>
      </c>
    </row>
    <row r="137" spans="1:14" s="22" customFormat="1" ht="15.75" hidden="1" customHeight="1">
      <c r="A137" s="2"/>
      <c r="B137" s="2"/>
      <c r="C137" s="2"/>
      <c r="D137" s="2"/>
      <c r="E137" s="2"/>
      <c r="F137" s="2"/>
      <c r="G137" s="2"/>
      <c r="H137" s="1"/>
      <c r="I137" s="1"/>
      <c r="J137" s="1"/>
      <c r="K137" s="1"/>
      <c r="L137" s="47"/>
      <c r="M137" s="47"/>
    </row>
    <row r="138" spans="1:14" s="22" customFormat="1" ht="12" hidden="1" customHeight="1">
      <c r="A138" s="2"/>
      <c r="B138" s="2"/>
      <c r="C138" s="2"/>
      <c r="D138" s="2"/>
      <c r="E138" s="2"/>
      <c r="F138" s="2"/>
      <c r="G138" s="2"/>
      <c r="H138" s="1"/>
      <c r="I138" s="50"/>
      <c r="J138" s="50"/>
      <c r="K138" s="50"/>
      <c r="L138" s="51"/>
      <c r="M138" s="48"/>
    </row>
    <row r="139" spans="1:14" s="8" customFormat="1" ht="69.75" hidden="1" customHeight="1">
      <c r="A139" s="23" t="s">
        <v>109</v>
      </c>
      <c r="B139" s="23"/>
      <c r="C139" s="23"/>
      <c r="D139" s="24"/>
      <c r="E139" s="24"/>
      <c r="F139" s="25"/>
      <c r="G139" s="26"/>
      <c r="H139" s="27"/>
      <c r="I139" s="28"/>
      <c r="J139" s="27" t="s">
        <v>108</v>
      </c>
      <c r="K139" s="27"/>
      <c r="L139" s="28"/>
      <c r="M139" s="8" t="s">
        <v>94</v>
      </c>
    </row>
    <row r="140" spans="1:14" s="8" customFormat="1" ht="15.75" customHeight="1">
      <c r="A140" s="29"/>
      <c r="B140" s="29"/>
      <c r="C140" s="29"/>
      <c r="D140" s="20"/>
      <c r="E140" s="30"/>
      <c r="F140" s="1"/>
      <c r="H140" s="27"/>
      <c r="I140" s="28"/>
      <c r="L140" s="31"/>
      <c r="M140" s="22"/>
    </row>
    <row r="141" spans="1:14" s="8" customFormat="1">
      <c r="E141" s="32"/>
      <c r="F141" s="33"/>
      <c r="H141" s="10"/>
      <c r="I141" s="34"/>
      <c r="J141" s="10"/>
      <c r="K141" s="10"/>
      <c r="L141" s="35"/>
      <c r="M141" s="22"/>
    </row>
    <row r="142" spans="1:14">
      <c r="G142" s="39"/>
    </row>
    <row r="143" spans="1:14">
      <c r="A143" s="103"/>
      <c r="B143" s="103"/>
      <c r="C143" s="103"/>
      <c r="J143" s="42"/>
      <c r="K143" s="42"/>
      <c r="L143" s="42"/>
    </row>
    <row r="144" spans="1:14">
      <c r="I144" s="27"/>
      <c r="J144" s="28"/>
      <c r="K144" s="28"/>
      <c r="L144" s="8"/>
    </row>
  </sheetData>
  <mergeCells count="12">
    <mergeCell ref="A53:M53"/>
    <mergeCell ref="A54:A55"/>
    <mergeCell ref="D54:F54"/>
    <mergeCell ref="G54:I54"/>
    <mergeCell ref="J54:M54"/>
    <mergeCell ref="A2:L4"/>
    <mergeCell ref="L6:M6"/>
    <mergeCell ref="A7:M7"/>
    <mergeCell ref="A8:A9"/>
    <mergeCell ref="B8:F8"/>
    <mergeCell ref="G8:I8"/>
    <mergeCell ref="J8:M8"/>
  </mergeCells>
  <printOptions horizontalCentered="1"/>
  <pageMargins left="0.15748031496062992" right="0" top="0.15748031496062992" bottom="0.15748031496062992" header="0.15748031496062992" footer="0.15748031496062992"/>
  <pageSetup paperSize="9" fitToHeight="3" orientation="portrait" r:id="rId1"/>
  <headerFooter alignWithMargins="0"/>
  <rowBreaks count="1" manualBreakCount="1">
    <brk id="52" max="9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4"/>
  <sheetViews>
    <sheetView zoomScale="80" zoomScaleNormal="80" zoomScaleSheetLayoutView="85" workbookViewId="0">
      <selection activeCell="U50" sqref="U50"/>
    </sheetView>
  </sheetViews>
  <sheetFormatPr defaultRowHeight="17.25"/>
  <cols>
    <col min="1" max="1" width="33.85546875" style="36" customWidth="1"/>
    <col min="2" max="2" width="16.28515625" style="36" customWidth="1"/>
    <col min="3" max="3" width="14.28515625" style="36" customWidth="1"/>
    <col min="4" max="4" width="13.42578125" style="36" customWidth="1"/>
    <col min="5" max="5" width="15.7109375" style="37" customWidth="1"/>
    <col min="6" max="6" width="11" style="38" hidden="1" customWidth="1"/>
    <col min="7" max="7" width="13.140625" style="36" hidden="1" customWidth="1"/>
    <col min="8" max="8" width="14.28515625" style="40" hidden="1" customWidth="1"/>
    <col min="9" max="9" width="11" style="41" hidden="1" customWidth="1"/>
    <col min="10" max="10" width="13.140625" style="40" hidden="1" customWidth="1"/>
    <col min="11" max="11" width="11.85546875" style="40" hidden="1" customWidth="1"/>
    <col min="12" max="12" width="14.7109375" style="40" hidden="1" customWidth="1"/>
    <col min="13" max="13" width="12.140625" style="5" hidden="1" customWidth="1"/>
    <col min="14" max="16384" width="9.140625" style="6"/>
  </cols>
  <sheetData>
    <row r="1" spans="1:17">
      <c r="A1" s="222"/>
      <c r="B1" s="222"/>
      <c r="C1" s="222"/>
      <c r="D1" s="222"/>
      <c r="E1" s="223"/>
      <c r="F1" s="224"/>
      <c r="G1" s="222"/>
      <c r="H1" s="225"/>
      <c r="I1" s="226"/>
      <c r="J1" s="225"/>
      <c r="K1" s="225"/>
      <c r="L1" s="225"/>
    </row>
    <row r="2" spans="1:17" ht="15.75" customHeight="1">
      <c r="A2" s="237" t="s">
        <v>222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7" ht="17.25" customHeight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</row>
    <row r="4" spans="1:17" ht="15.75" customHeight="1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</row>
    <row r="5" spans="1:17" ht="4.5" hidden="1" customHeight="1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</row>
    <row r="6" spans="1:17" ht="15" customHeight="1">
      <c r="A6" s="230"/>
      <c r="B6" s="230"/>
      <c r="C6" s="230"/>
      <c r="D6" s="230"/>
      <c r="E6" s="230"/>
      <c r="F6" s="7"/>
      <c r="G6" s="230"/>
      <c r="H6" s="230"/>
      <c r="I6" s="7"/>
      <c r="J6" s="230"/>
      <c r="K6" s="230"/>
      <c r="L6" s="286" t="s">
        <v>37</v>
      </c>
      <c r="M6" s="286"/>
    </row>
    <row r="7" spans="1:17" ht="16.5">
      <c r="A7" s="287" t="s">
        <v>43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9"/>
    </row>
    <row r="8" spans="1:17" ht="17.25" customHeight="1">
      <c r="A8" s="277" t="s">
        <v>0</v>
      </c>
      <c r="B8" s="279" t="s">
        <v>23</v>
      </c>
      <c r="C8" s="304"/>
      <c r="D8" s="304"/>
      <c r="E8" s="304"/>
      <c r="F8" s="305"/>
      <c r="G8" s="282" t="s">
        <v>38</v>
      </c>
      <c r="H8" s="283"/>
      <c r="I8" s="284"/>
      <c r="J8" s="285" t="s">
        <v>74</v>
      </c>
      <c r="K8" s="285"/>
      <c r="L8" s="285"/>
      <c r="M8" s="285"/>
    </row>
    <row r="9" spans="1:17" s="8" customFormat="1" ht="70.5" customHeight="1">
      <c r="A9" s="278"/>
      <c r="B9" s="3" t="s">
        <v>214</v>
      </c>
      <c r="C9" s="142" t="s">
        <v>144</v>
      </c>
      <c r="D9" s="105" t="s">
        <v>190</v>
      </c>
      <c r="E9" s="105" t="s">
        <v>226</v>
      </c>
      <c r="F9" s="106" t="s">
        <v>53</v>
      </c>
      <c r="G9" s="105" t="s">
        <v>213</v>
      </c>
      <c r="H9" s="3" t="s">
        <v>212</v>
      </c>
      <c r="I9" s="106" t="s">
        <v>53</v>
      </c>
      <c r="J9" s="105" t="s">
        <v>213</v>
      </c>
      <c r="K9" s="3" t="s">
        <v>212</v>
      </c>
      <c r="L9" s="3" t="s">
        <v>212</v>
      </c>
      <c r="M9" s="106" t="s">
        <v>53</v>
      </c>
    </row>
    <row r="10" spans="1:17" s="8" customFormat="1" ht="29.25" customHeight="1">
      <c r="A10" s="107" t="s">
        <v>1</v>
      </c>
      <c r="B10" s="84">
        <v>195889</v>
      </c>
      <c r="C10" s="84">
        <f>SUM(C11:C20)</f>
        <v>212811</v>
      </c>
      <c r="D10" s="108">
        <f>SUM(D11:D20)</f>
        <v>134336</v>
      </c>
      <c r="E10" s="84">
        <f>E11+E12+E13+E14+E15+E16+E17+E18+E19</f>
        <v>156046</v>
      </c>
      <c r="F10" s="109">
        <f t="shared" ref="F10:F16" si="0">E10/D10*100</f>
        <v>116.16096950929014</v>
      </c>
      <c r="G10" s="108">
        <f>SUM(G11:G20)</f>
        <v>49975</v>
      </c>
      <c r="H10" s="84">
        <f>SUM(H11:H20)</f>
        <v>51245</v>
      </c>
      <c r="I10" s="109">
        <f>H10/G10*100</f>
        <v>102.54127063531766</v>
      </c>
      <c r="J10" s="110">
        <f t="shared" ref="J10:J38" si="1">D10+G10</f>
        <v>184311</v>
      </c>
      <c r="K10" s="110"/>
      <c r="L10" s="110">
        <f t="shared" ref="L10:L35" si="2">E10+H10</f>
        <v>207291</v>
      </c>
      <c r="M10" s="109">
        <f t="shared" ref="M10:M19" si="3">L10/J10*100</f>
        <v>112.46805670849812</v>
      </c>
    </row>
    <row r="11" spans="1:17" s="10" customFormat="1" ht="20.25" customHeight="1">
      <c r="A11" s="111" t="s">
        <v>90</v>
      </c>
      <c r="B11" s="15">
        <v>170340</v>
      </c>
      <c r="C11" s="15">
        <v>182012</v>
      </c>
      <c r="D11" s="112">
        <v>109896</v>
      </c>
      <c r="E11" s="15">
        <v>128574</v>
      </c>
      <c r="F11" s="109">
        <f t="shared" si="0"/>
        <v>116.99606901070104</v>
      </c>
      <c r="G11" s="100">
        <v>15163</v>
      </c>
      <c r="H11" s="209">
        <v>17250</v>
      </c>
      <c r="I11" s="109">
        <f>H11/G11*100</f>
        <v>113.76376706456506</v>
      </c>
      <c r="J11" s="100">
        <f t="shared" si="1"/>
        <v>125059</v>
      </c>
      <c r="K11" s="100"/>
      <c r="L11" s="100">
        <f t="shared" si="2"/>
        <v>145824</v>
      </c>
      <c r="M11" s="109">
        <f t="shared" si="3"/>
        <v>116.60416283514181</v>
      </c>
    </row>
    <row r="12" spans="1:17" s="10" customFormat="1" ht="19.5" customHeight="1">
      <c r="A12" s="111" t="s">
        <v>95</v>
      </c>
      <c r="B12" s="15" t="s">
        <v>216</v>
      </c>
      <c r="C12" s="15">
        <v>12791</v>
      </c>
      <c r="D12" s="112">
        <v>9117</v>
      </c>
      <c r="E12" s="15">
        <v>11001</v>
      </c>
      <c r="F12" s="109">
        <f t="shared" si="0"/>
        <v>120.66469233300427</v>
      </c>
      <c r="G12" s="100">
        <v>3184</v>
      </c>
      <c r="H12" s="209">
        <v>3749</v>
      </c>
      <c r="I12" s="109">
        <f>H12/G12*100</f>
        <v>117.74497487437185</v>
      </c>
      <c r="J12" s="100">
        <f t="shared" si="1"/>
        <v>12301</v>
      </c>
      <c r="K12" s="100"/>
      <c r="L12" s="100">
        <f t="shared" si="2"/>
        <v>14750</v>
      </c>
      <c r="M12" s="109">
        <f t="shared" si="3"/>
        <v>119.90895049182993</v>
      </c>
    </row>
    <row r="13" spans="1:17" s="10" customFormat="1" ht="49.5" customHeight="1">
      <c r="A13" s="52" t="s">
        <v>141</v>
      </c>
      <c r="B13" s="15" t="s">
        <v>211</v>
      </c>
      <c r="C13" s="15">
        <v>3177</v>
      </c>
      <c r="D13" s="112">
        <v>0</v>
      </c>
      <c r="E13" s="15">
        <v>3000</v>
      </c>
      <c r="F13" s="109">
        <v>0</v>
      </c>
      <c r="G13" s="100">
        <v>0</v>
      </c>
      <c r="H13" s="209">
        <v>0</v>
      </c>
      <c r="I13" s="109">
        <v>0</v>
      </c>
      <c r="J13" s="100">
        <f t="shared" si="1"/>
        <v>0</v>
      </c>
      <c r="K13" s="100"/>
      <c r="L13" s="100">
        <f t="shared" si="2"/>
        <v>3000</v>
      </c>
      <c r="M13" s="109">
        <v>0</v>
      </c>
    </row>
    <row r="14" spans="1:17" s="10" customFormat="1" ht="51.75" customHeight="1">
      <c r="A14" s="111" t="s">
        <v>85</v>
      </c>
      <c r="B14" s="15">
        <v>1891</v>
      </c>
      <c r="C14" s="15">
        <v>0</v>
      </c>
      <c r="D14" s="113">
        <v>1514</v>
      </c>
      <c r="E14" s="15">
        <v>10</v>
      </c>
      <c r="F14" s="109">
        <f t="shared" si="0"/>
        <v>0.66050198150594452</v>
      </c>
      <c r="G14" s="100">
        <v>0</v>
      </c>
      <c r="H14" s="209">
        <v>0</v>
      </c>
      <c r="I14" s="109">
        <v>0</v>
      </c>
      <c r="J14" s="100">
        <f t="shared" si="1"/>
        <v>1514</v>
      </c>
      <c r="K14" s="100"/>
      <c r="L14" s="100">
        <f t="shared" si="2"/>
        <v>10</v>
      </c>
      <c r="M14" s="109">
        <f t="shared" si="3"/>
        <v>0.66050198150594452</v>
      </c>
    </row>
    <row r="15" spans="1:17" s="10" customFormat="1" ht="33" customHeight="1">
      <c r="A15" s="111" t="s">
        <v>15</v>
      </c>
      <c r="B15" s="15">
        <v>4173</v>
      </c>
      <c r="C15" s="15">
        <v>8738</v>
      </c>
      <c r="D15" s="113">
        <v>9755</v>
      </c>
      <c r="E15" s="15">
        <v>8956</v>
      </c>
      <c r="F15" s="109">
        <f t="shared" si="0"/>
        <v>91.80932854946181</v>
      </c>
      <c r="G15" s="100">
        <v>5227</v>
      </c>
      <c r="H15" s="209">
        <v>5623</v>
      </c>
      <c r="I15" s="109">
        <f>H15/G15*100</f>
        <v>107.57604744595371</v>
      </c>
      <c r="J15" s="100">
        <f t="shared" si="1"/>
        <v>14982</v>
      </c>
      <c r="K15" s="100"/>
      <c r="L15" s="100">
        <f t="shared" si="2"/>
        <v>14579</v>
      </c>
      <c r="M15" s="109">
        <f t="shared" si="3"/>
        <v>97.310105459885193</v>
      </c>
      <c r="Q15" s="10" t="s">
        <v>94</v>
      </c>
    </row>
    <row r="16" spans="1:17" s="10" customFormat="1" ht="52.5" customHeight="1">
      <c r="A16" s="111" t="s">
        <v>114</v>
      </c>
      <c r="B16" s="15">
        <v>5349</v>
      </c>
      <c r="C16" s="15">
        <v>4117</v>
      </c>
      <c r="D16" s="112">
        <v>2555</v>
      </c>
      <c r="E16" s="15">
        <v>2919</v>
      </c>
      <c r="F16" s="109">
        <f t="shared" si="0"/>
        <v>114.24657534246576</v>
      </c>
      <c r="G16" s="100">
        <v>0</v>
      </c>
      <c r="H16" s="209">
        <v>0</v>
      </c>
      <c r="I16" s="109">
        <v>0</v>
      </c>
      <c r="J16" s="100">
        <f t="shared" si="1"/>
        <v>2555</v>
      </c>
      <c r="K16" s="100"/>
      <c r="L16" s="100">
        <f t="shared" si="2"/>
        <v>2919</v>
      </c>
      <c r="M16" s="109">
        <f t="shared" si="3"/>
        <v>114.24657534246576</v>
      </c>
    </row>
    <row r="17" spans="1:17" s="8" customFormat="1" ht="35.25" customHeight="1">
      <c r="A17" s="111" t="s">
        <v>86</v>
      </c>
      <c r="B17" s="15" t="s">
        <v>211</v>
      </c>
      <c r="C17" s="15">
        <v>0</v>
      </c>
      <c r="D17" s="113">
        <v>0</v>
      </c>
      <c r="E17" s="15">
        <v>0</v>
      </c>
      <c r="F17" s="109">
        <v>0</v>
      </c>
      <c r="G17" s="100">
        <v>7868</v>
      </c>
      <c r="H17" s="209">
        <v>7407</v>
      </c>
      <c r="I17" s="109">
        <f>H17/G17*100</f>
        <v>94.140823589222165</v>
      </c>
      <c r="J17" s="100">
        <f t="shared" si="1"/>
        <v>7868</v>
      </c>
      <c r="K17" s="100"/>
      <c r="L17" s="100">
        <f t="shared" si="2"/>
        <v>7407</v>
      </c>
      <c r="M17" s="109">
        <f t="shared" si="3"/>
        <v>94.140823589222165</v>
      </c>
    </row>
    <row r="18" spans="1:17" s="8" customFormat="1" ht="20.25" customHeight="1">
      <c r="A18" s="111" t="s">
        <v>87</v>
      </c>
      <c r="B18" s="15" t="s">
        <v>211</v>
      </c>
      <c r="C18" s="15">
        <v>0</v>
      </c>
      <c r="D18" s="113">
        <v>0</v>
      </c>
      <c r="E18" s="15">
        <v>0</v>
      </c>
      <c r="F18" s="109">
        <v>0</v>
      </c>
      <c r="G18" s="100">
        <v>18533</v>
      </c>
      <c r="H18" s="209">
        <v>17216</v>
      </c>
      <c r="I18" s="109">
        <f>H18/G18*100</f>
        <v>92.893757081961908</v>
      </c>
      <c r="J18" s="100">
        <f t="shared" si="1"/>
        <v>18533</v>
      </c>
      <c r="K18" s="100"/>
      <c r="L18" s="100">
        <f t="shared" si="2"/>
        <v>17216</v>
      </c>
      <c r="M18" s="109">
        <f t="shared" si="3"/>
        <v>92.893757081961908</v>
      </c>
      <c r="N18" s="11"/>
      <c r="O18" s="11"/>
      <c r="P18" s="11"/>
      <c r="Q18" s="11"/>
    </row>
    <row r="19" spans="1:17" s="8" customFormat="1" ht="16.5" customHeight="1">
      <c r="A19" s="111" t="s">
        <v>88</v>
      </c>
      <c r="B19" s="15">
        <v>1881</v>
      </c>
      <c r="C19" s="15">
        <v>1976</v>
      </c>
      <c r="D19" s="112">
        <v>1499</v>
      </c>
      <c r="E19" s="15">
        <v>1586</v>
      </c>
      <c r="F19" s="109">
        <f>E19/D19*100</f>
        <v>105.80386924616411</v>
      </c>
      <c r="G19" s="100">
        <v>0</v>
      </c>
      <c r="H19" s="209">
        <v>0</v>
      </c>
      <c r="I19" s="109">
        <v>0</v>
      </c>
      <c r="J19" s="100">
        <f t="shared" si="1"/>
        <v>1499</v>
      </c>
      <c r="K19" s="100"/>
      <c r="L19" s="100">
        <f t="shared" si="2"/>
        <v>1586</v>
      </c>
      <c r="M19" s="109">
        <f t="shared" si="3"/>
        <v>105.80386924616411</v>
      </c>
      <c r="N19" s="11"/>
      <c r="O19" s="11"/>
      <c r="P19" s="11"/>
      <c r="Q19" s="11"/>
    </row>
    <row r="20" spans="1:17" s="8" customFormat="1" ht="84.75" hidden="1" customHeight="1">
      <c r="A20" s="111" t="s">
        <v>89</v>
      </c>
      <c r="B20" s="111"/>
      <c r="C20" s="15">
        <v>0</v>
      </c>
      <c r="D20" s="112"/>
      <c r="E20" s="15"/>
      <c r="F20" s="109">
        <v>0</v>
      </c>
      <c r="G20" s="100"/>
      <c r="H20" s="9"/>
      <c r="I20" s="109">
        <v>0</v>
      </c>
      <c r="J20" s="100">
        <f t="shared" si="1"/>
        <v>0</v>
      </c>
      <c r="K20" s="100"/>
      <c r="L20" s="100">
        <f t="shared" si="2"/>
        <v>0</v>
      </c>
      <c r="M20" s="109">
        <v>0</v>
      </c>
      <c r="N20" s="11"/>
      <c r="O20" s="11"/>
      <c r="P20" s="11"/>
      <c r="Q20" s="11"/>
    </row>
    <row r="21" spans="1:17" s="13" customFormat="1" ht="31.5" customHeight="1">
      <c r="A21" s="107" t="s">
        <v>2</v>
      </c>
      <c r="B21" s="84">
        <v>27712</v>
      </c>
      <c r="C21" s="84">
        <v>29174</v>
      </c>
      <c r="D21" s="108">
        <f>SUM(D22:D34)</f>
        <v>20377</v>
      </c>
      <c r="E21" s="84">
        <f>E22+E23+E24+E25+E26+E27+E28+E29+E30+E32+E34</f>
        <v>29032</v>
      </c>
      <c r="F21" s="109">
        <f t="shared" ref="F21:F33" si="4">E21/D21*100</f>
        <v>142.47435834519311</v>
      </c>
      <c r="G21" s="108">
        <f>SUM(G22:G34)</f>
        <v>5069</v>
      </c>
      <c r="H21" s="84">
        <f>SUM(H22:H34)</f>
        <v>6039</v>
      </c>
      <c r="I21" s="109">
        <f>H21/G21*100</f>
        <v>119.13592424541331</v>
      </c>
      <c r="J21" s="110">
        <f t="shared" si="1"/>
        <v>25446</v>
      </c>
      <c r="K21" s="110"/>
      <c r="L21" s="110">
        <f t="shared" si="2"/>
        <v>35071</v>
      </c>
      <c r="M21" s="109">
        <f>L21/J21*100</f>
        <v>137.82519845948283</v>
      </c>
      <c r="N21" s="12"/>
      <c r="O21" s="12"/>
      <c r="P21" s="12"/>
      <c r="Q21" s="12"/>
    </row>
    <row r="22" spans="1:17" s="8" customFormat="1" ht="17.25" customHeight="1">
      <c r="A22" s="114" t="s">
        <v>16</v>
      </c>
      <c r="B22" s="15">
        <v>21441</v>
      </c>
      <c r="C22" s="15">
        <v>22338</v>
      </c>
      <c r="D22" s="112">
        <v>14919</v>
      </c>
      <c r="E22" s="15">
        <v>23109</v>
      </c>
      <c r="F22" s="109">
        <f t="shared" si="4"/>
        <v>154.89644078021314</v>
      </c>
      <c r="G22" s="100">
        <v>4355</v>
      </c>
      <c r="H22" s="209">
        <v>4685</v>
      </c>
      <c r="I22" s="109">
        <f>H22/G22*100</f>
        <v>107.57749712973595</v>
      </c>
      <c r="J22" s="100">
        <f t="shared" si="1"/>
        <v>19274</v>
      </c>
      <c r="K22" s="100"/>
      <c r="L22" s="100">
        <f t="shared" si="2"/>
        <v>27794</v>
      </c>
      <c r="M22" s="109">
        <f>L22/J22*100</f>
        <v>144.20462799626438</v>
      </c>
    </row>
    <row r="23" spans="1:17" s="8" customFormat="1" ht="20.25" customHeight="1">
      <c r="A23" s="114" t="s">
        <v>42</v>
      </c>
      <c r="B23" s="15">
        <v>700</v>
      </c>
      <c r="C23" s="15">
        <v>700</v>
      </c>
      <c r="D23" s="112">
        <v>631</v>
      </c>
      <c r="E23" s="15">
        <v>771</v>
      </c>
      <c r="F23" s="109">
        <f t="shared" si="4"/>
        <v>122.18700475435816</v>
      </c>
      <c r="G23" s="100">
        <v>529</v>
      </c>
      <c r="H23" s="209">
        <v>809</v>
      </c>
      <c r="I23" s="109">
        <f>H23/G23*100</f>
        <v>152.93005671077503</v>
      </c>
      <c r="J23" s="100">
        <f t="shared" si="1"/>
        <v>1160</v>
      </c>
      <c r="K23" s="100"/>
      <c r="L23" s="100">
        <f t="shared" si="2"/>
        <v>1580</v>
      </c>
      <c r="M23" s="109">
        <f>L23/J23*100</f>
        <v>136.20689655172413</v>
      </c>
    </row>
    <row r="24" spans="1:17" s="8" customFormat="1" ht="34.5" hidden="1" customHeight="1">
      <c r="A24" s="114" t="s">
        <v>14</v>
      </c>
      <c r="B24" s="15"/>
      <c r="C24" s="15">
        <v>0</v>
      </c>
      <c r="D24" s="112"/>
      <c r="E24" s="15"/>
      <c r="F24" s="109">
        <v>0</v>
      </c>
      <c r="G24" s="100">
        <v>0</v>
      </c>
      <c r="H24" s="209"/>
      <c r="I24" s="109">
        <v>0</v>
      </c>
      <c r="J24" s="100">
        <f t="shared" si="1"/>
        <v>0</v>
      </c>
      <c r="K24" s="100"/>
      <c r="L24" s="100">
        <f t="shared" si="2"/>
        <v>0</v>
      </c>
      <c r="M24" s="109">
        <v>0</v>
      </c>
    </row>
    <row r="25" spans="1:17" s="8" customFormat="1" ht="34.5" customHeight="1">
      <c r="A25" s="114" t="s">
        <v>22</v>
      </c>
      <c r="B25" s="15">
        <v>206</v>
      </c>
      <c r="C25" s="15">
        <v>760</v>
      </c>
      <c r="D25" s="112">
        <v>450</v>
      </c>
      <c r="E25" s="15">
        <v>910</v>
      </c>
      <c r="F25" s="109">
        <f t="shared" si="4"/>
        <v>202.22222222222223</v>
      </c>
      <c r="G25" s="100">
        <v>0</v>
      </c>
      <c r="H25" s="209">
        <v>0</v>
      </c>
      <c r="I25" s="109">
        <v>0</v>
      </c>
      <c r="J25" s="100">
        <f t="shared" si="1"/>
        <v>450</v>
      </c>
      <c r="K25" s="100"/>
      <c r="L25" s="100">
        <f t="shared" si="2"/>
        <v>910</v>
      </c>
      <c r="M25" s="109">
        <f t="shared" ref="M25:M30" si="5">L25/J25*100</f>
        <v>202.22222222222223</v>
      </c>
    </row>
    <row r="26" spans="1:17" s="8" customFormat="1" ht="21.75" customHeight="1">
      <c r="A26" s="114" t="s">
        <v>102</v>
      </c>
      <c r="B26" s="15">
        <v>0</v>
      </c>
      <c r="C26" s="15">
        <v>0</v>
      </c>
      <c r="D26" s="112">
        <v>548</v>
      </c>
      <c r="E26" s="15">
        <v>20</v>
      </c>
      <c r="F26" s="109">
        <f t="shared" si="4"/>
        <v>3.6496350364963499</v>
      </c>
      <c r="G26" s="100">
        <v>118</v>
      </c>
      <c r="H26" s="209">
        <v>98</v>
      </c>
      <c r="I26" s="109">
        <f>H26/G26*100</f>
        <v>83.050847457627114</v>
      </c>
      <c r="J26" s="100">
        <f t="shared" si="1"/>
        <v>666</v>
      </c>
      <c r="K26" s="100"/>
      <c r="L26" s="100">
        <f t="shared" si="2"/>
        <v>118</v>
      </c>
      <c r="M26" s="109">
        <f t="shared" si="5"/>
        <v>17.717717717717719</v>
      </c>
    </row>
    <row r="27" spans="1:17" s="8" customFormat="1" ht="36" customHeight="1">
      <c r="A27" s="114" t="s">
        <v>52</v>
      </c>
      <c r="B27" s="15">
        <v>4165</v>
      </c>
      <c r="C27" s="15">
        <v>4306</v>
      </c>
      <c r="D27" s="112">
        <v>3032</v>
      </c>
      <c r="E27" s="15">
        <v>3314</v>
      </c>
      <c r="F27" s="109">
        <f t="shared" si="4"/>
        <v>109.30079155672823</v>
      </c>
      <c r="G27" s="100">
        <v>0</v>
      </c>
      <c r="H27" s="209">
        <v>0</v>
      </c>
      <c r="I27" s="109">
        <v>0</v>
      </c>
      <c r="J27" s="100">
        <f t="shared" si="1"/>
        <v>3032</v>
      </c>
      <c r="K27" s="100"/>
      <c r="L27" s="100">
        <f t="shared" si="2"/>
        <v>3314</v>
      </c>
      <c r="M27" s="109">
        <f t="shared" si="5"/>
        <v>109.30079155672823</v>
      </c>
    </row>
    <row r="28" spans="1:17" s="8" customFormat="1" ht="18" customHeight="1">
      <c r="A28" s="114" t="s">
        <v>18</v>
      </c>
      <c r="B28" s="15">
        <v>300</v>
      </c>
      <c r="C28" s="15">
        <v>350</v>
      </c>
      <c r="D28" s="112">
        <v>18</v>
      </c>
      <c r="E28" s="15">
        <v>0</v>
      </c>
      <c r="F28" s="109">
        <f t="shared" si="4"/>
        <v>0</v>
      </c>
      <c r="G28" s="100">
        <v>0</v>
      </c>
      <c r="H28" s="209">
        <v>0</v>
      </c>
      <c r="I28" s="109">
        <v>0</v>
      </c>
      <c r="J28" s="100">
        <f t="shared" si="1"/>
        <v>18</v>
      </c>
      <c r="K28" s="100"/>
      <c r="L28" s="100">
        <f t="shared" si="2"/>
        <v>0</v>
      </c>
      <c r="M28" s="109">
        <f t="shared" si="5"/>
        <v>0</v>
      </c>
    </row>
    <row r="29" spans="1:17" s="8" customFormat="1" ht="17.25" customHeight="1">
      <c r="A29" s="114" t="s">
        <v>5</v>
      </c>
      <c r="B29" s="15">
        <v>450</v>
      </c>
      <c r="C29" s="15">
        <v>300</v>
      </c>
      <c r="D29" s="112">
        <v>475</v>
      </c>
      <c r="E29" s="15">
        <v>666</v>
      </c>
      <c r="F29" s="109">
        <f t="shared" si="4"/>
        <v>140.21052631578948</v>
      </c>
      <c r="G29" s="100">
        <v>63</v>
      </c>
      <c r="H29" s="209">
        <v>199</v>
      </c>
      <c r="I29" s="109">
        <f>H29/G29*100</f>
        <v>315.87301587301585</v>
      </c>
      <c r="J29" s="100">
        <f t="shared" si="1"/>
        <v>538</v>
      </c>
      <c r="K29" s="100"/>
      <c r="L29" s="100">
        <f t="shared" si="2"/>
        <v>865</v>
      </c>
      <c r="M29" s="109">
        <f t="shared" si="5"/>
        <v>160.7806691449814</v>
      </c>
    </row>
    <row r="30" spans="1:17" s="8" customFormat="1" ht="33" customHeight="1">
      <c r="A30" s="114" t="s">
        <v>17</v>
      </c>
      <c r="B30" s="15">
        <v>352</v>
      </c>
      <c r="C30" s="15">
        <v>320</v>
      </c>
      <c r="D30" s="112">
        <v>278</v>
      </c>
      <c r="E30" s="15">
        <v>242</v>
      </c>
      <c r="F30" s="109">
        <f t="shared" si="4"/>
        <v>87.050359712230218</v>
      </c>
      <c r="G30" s="100">
        <v>4</v>
      </c>
      <c r="H30" s="209">
        <v>248</v>
      </c>
      <c r="I30" s="109">
        <f>H30/G30*100</f>
        <v>6200</v>
      </c>
      <c r="J30" s="100">
        <f t="shared" si="1"/>
        <v>282</v>
      </c>
      <c r="K30" s="100"/>
      <c r="L30" s="100">
        <f t="shared" si="2"/>
        <v>490</v>
      </c>
      <c r="M30" s="109">
        <f t="shared" si="5"/>
        <v>173.75886524822695</v>
      </c>
    </row>
    <row r="31" spans="1:17" s="8" customFormat="1" ht="18.75" hidden="1" customHeight="1">
      <c r="A31" s="114" t="s">
        <v>36</v>
      </c>
      <c r="B31" s="15"/>
      <c r="C31" s="15">
        <v>100</v>
      </c>
      <c r="D31" s="112"/>
      <c r="E31" s="15">
        <v>0</v>
      </c>
      <c r="F31" s="109">
        <v>0</v>
      </c>
      <c r="G31" s="100"/>
      <c r="H31" s="209">
        <v>0</v>
      </c>
      <c r="I31" s="109">
        <v>0</v>
      </c>
      <c r="J31" s="100">
        <f t="shared" si="1"/>
        <v>0</v>
      </c>
      <c r="K31" s="100"/>
      <c r="L31" s="100">
        <f t="shared" si="2"/>
        <v>0</v>
      </c>
      <c r="M31" s="109">
        <v>0</v>
      </c>
    </row>
    <row r="32" spans="1:17" s="8" customFormat="1" ht="24" customHeight="1">
      <c r="A32" s="114" t="s">
        <v>78</v>
      </c>
      <c r="B32" s="15">
        <v>0</v>
      </c>
      <c r="C32" s="15">
        <v>0</v>
      </c>
      <c r="D32" s="112">
        <v>0</v>
      </c>
      <c r="E32" s="15">
        <v>0</v>
      </c>
      <c r="F32" s="109">
        <v>0</v>
      </c>
      <c r="G32" s="100">
        <v>0</v>
      </c>
      <c r="H32" s="209">
        <v>0</v>
      </c>
      <c r="I32" s="109">
        <v>0</v>
      </c>
      <c r="J32" s="100">
        <f t="shared" si="1"/>
        <v>0</v>
      </c>
      <c r="K32" s="100"/>
      <c r="L32" s="100">
        <f t="shared" si="2"/>
        <v>0</v>
      </c>
      <c r="M32" s="109">
        <v>0</v>
      </c>
    </row>
    <row r="33" spans="1:19" s="8" customFormat="1" ht="33" hidden="1" customHeight="1">
      <c r="A33" s="114" t="s">
        <v>82</v>
      </c>
      <c r="B33" s="15"/>
      <c r="C33" s="15">
        <v>0</v>
      </c>
      <c r="D33" s="112"/>
      <c r="E33" s="15"/>
      <c r="F33" s="109" t="e">
        <f t="shared" si="4"/>
        <v>#DIV/0!</v>
      </c>
      <c r="G33" s="100"/>
      <c r="H33" s="9"/>
      <c r="I33" s="109" t="e">
        <f>H33/G33*100</f>
        <v>#DIV/0!</v>
      </c>
      <c r="J33" s="100">
        <f t="shared" si="1"/>
        <v>0</v>
      </c>
      <c r="K33" s="100"/>
      <c r="L33" s="100">
        <f t="shared" si="2"/>
        <v>0</v>
      </c>
      <c r="M33" s="109" t="e">
        <f>L33/J33*100</f>
        <v>#DIV/0!</v>
      </c>
    </row>
    <row r="34" spans="1:19" s="8" customFormat="1" ht="22.5" customHeight="1">
      <c r="A34" s="114" t="s">
        <v>36</v>
      </c>
      <c r="B34" s="15">
        <v>98</v>
      </c>
      <c r="C34" s="15">
        <v>100</v>
      </c>
      <c r="D34" s="112">
        <v>26</v>
      </c>
      <c r="E34" s="15"/>
      <c r="F34" s="109">
        <v>0</v>
      </c>
      <c r="G34" s="100">
        <v>0</v>
      </c>
      <c r="H34" s="9">
        <v>0</v>
      </c>
      <c r="I34" s="109">
        <v>0</v>
      </c>
      <c r="J34" s="100">
        <f t="shared" si="1"/>
        <v>26</v>
      </c>
      <c r="K34" s="100"/>
      <c r="L34" s="100">
        <f t="shared" si="2"/>
        <v>0</v>
      </c>
      <c r="M34" s="109">
        <v>0</v>
      </c>
    </row>
    <row r="35" spans="1:19" s="13" customFormat="1" ht="32.25" customHeight="1">
      <c r="A35" s="115" t="s">
        <v>19</v>
      </c>
      <c r="B35" s="108">
        <v>223601</v>
      </c>
      <c r="C35" s="108">
        <f>C10+C21</f>
        <v>241985</v>
      </c>
      <c r="D35" s="108">
        <f>D21+D10</f>
        <v>154713</v>
      </c>
      <c r="E35" s="84">
        <f>E21+E10</f>
        <v>185078</v>
      </c>
      <c r="F35" s="109">
        <f>E35/D35*100</f>
        <v>119.62666356414782</v>
      </c>
      <c r="G35" s="108">
        <f>G21+G10</f>
        <v>55044</v>
      </c>
      <c r="H35" s="84">
        <f>H21+H10</f>
        <v>57284</v>
      </c>
      <c r="I35" s="109">
        <f>H35/G35*100</f>
        <v>104.06947169537098</v>
      </c>
      <c r="J35" s="110">
        <f t="shared" si="1"/>
        <v>209757</v>
      </c>
      <c r="K35" s="110"/>
      <c r="L35" s="110">
        <f t="shared" si="2"/>
        <v>242362</v>
      </c>
      <c r="M35" s="109">
        <f>L35/J35*100</f>
        <v>115.54417730993482</v>
      </c>
    </row>
    <row r="36" spans="1:19" s="13" customFormat="1" ht="33" customHeight="1">
      <c r="A36" s="114" t="s">
        <v>99</v>
      </c>
      <c r="B36" s="18">
        <v>0</v>
      </c>
      <c r="C36" s="18">
        <v>7</v>
      </c>
      <c r="D36" s="116">
        <v>0</v>
      </c>
      <c r="E36" s="207">
        <v>7</v>
      </c>
      <c r="F36" s="109">
        <v>0</v>
      </c>
      <c r="G36" s="116">
        <v>219</v>
      </c>
      <c r="H36" s="207">
        <v>1164</v>
      </c>
      <c r="I36" s="109">
        <f>H36/G36*100</f>
        <v>531.50684931506851</v>
      </c>
      <c r="J36" s="117">
        <f t="shared" si="1"/>
        <v>219</v>
      </c>
      <c r="K36" s="117"/>
      <c r="L36" s="117">
        <f>H36+E36</f>
        <v>1171</v>
      </c>
      <c r="M36" s="109">
        <f>L36/J36*100</f>
        <v>534.70319634703196</v>
      </c>
    </row>
    <row r="37" spans="1:19" s="8" customFormat="1" ht="69.75" customHeight="1">
      <c r="A37" s="114" t="s">
        <v>136</v>
      </c>
      <c r="B37" s="18">
        <v>260324</v>
      </c>
      <c r="C37" s="17">
        <v>311332.3</v>
      </c>
      <c r="D37" s="118">
        <v>195249</v>
      </c>
      <c r="E37" s="208">
        <v>233546</v>
      </c>
      <c r="F37" s="109">
        <f t="shared" ref="F37:F51" si="6">E37/D37*100</f>
        <v>119.61444104707321</v>
      </c>
      <c r="G37" s="119">
        <v>0</v>
      </c>
      <c r="H37" s="210">
        <v>0</v>
      </c>
      <c r="I37" s="109">
        <v>0</v>
      </c>
      <c r="J37" s="117">
        <f t="shared" si="1"/>
        <v>195249</v>
      </c>
      <c r="K37" s="117"/>
      <c r="L37" s="117">
        <f>E37+H37</f>
        <v>233546</v>
      </c>
      <c r="M37" s="109">
        <f>L37/J37*100</f>
        <v>119.61444104707321</v>
      </c>
    </row>
    <row r="38" spans="1:19" s="8" customFormat="1" ht="84.75" customHeight="1">
      <c r="A38" s="114" t="s">
        <v>137</v>
      </c>
      <c r="B38" s="18">
        <v>11666</v>
      </c>
      <c r="C38" s="17">
        <v>3268</v>
      </c>
      <c r="D38" s="118">
        <v>11666</v>
      </c>
      <c r="E38" s="208">
        <v>3268</v>
      </c>
      <c r="F38" s="109">
        <f t="shared" si="6"/>
        <v>28.013029315960914</v>
      </c>
      <c r="G38" s="119">
        <v>0</v>
      </c>
      <c r="H38" s="210">
        <v>3268</v>
      </c>
      <c r="I38" s="109">
        <v>0</v>
      </c>
      <c r="J38" s="117">
        <f t="shared" si="1"/>
        <v>11666</v>
      </c>
      <c r="K38" s="117"/>
      <c r="L38" s="117">
        <f>E38+H38</f>
        <v>6536</v>
      </c>
      <c r="M38" s="109">
        <f>L38/J38*100</f>
        <v>56.026058631921828</v>
      </c>
    </row>
    <row r="39" spans="1:19" s="8" customFormat="1" ht="85.5" hidden="1" customHeight="1">
      <c r="A39" s="114" t="s">
        <v>166</v>
      </c>
      <c r="B39" s="18"/>
      <c r="C39" s="17">
        <v>3268.1</v>
      </c>
      <c r="D39" s="113"/>
      <c r="E39" s="208"/>
      <c r="F39" s="109" t="e">
        <f t="shared" si="6"/>
        <v>#DIV/0!</v>
      </c>
      <c r="G39" s="100"/>
      <c r="H39" s="210">
        <v>3268</v>
      </c>
      <c r="I39" s="109" t="e">
        <f>H39/G39*100</f>
        <v>#DIV/0!</v>
      </c>
      <c r="J39" s="120">
        <f>G39</f>
        <v>0</v>
      </c>
      <c r="K39" s="120"/>
      <c r="L39" s="120">
        <f>H39</f>
        <v>3268</v>
      </c>
      <c r="M39" s="109" t="e">
        <f t="shared" ref="M39:M52" si="7">L39/J39*100</f>
        <v>#DIV/0!</v>
      </c>
    </row>
    <row r="40" spans="1:19" s="8" customFormat="1" ht="75.75" customHeight="1">
      <c r="A40" s="114" t="s">
        <v>138</v>
      </c>
      <c r="B40" s="18">
        <v>0</v>
      </c>
      <c r="C40" s="15">
        <v>0</v>
      </c>
      <c r="D40" s="100">
        <v>0</v>
      </c>
      <c r="E40" s="206">
        <v>0</v>
      </c>
      <c r="F40" s="109">
        <v>0</v>
      </c>
      <c r="G40" s="100">
        <v>25529</v>
      </c>
      <c r="H40" s="209">
        <v>25529</v>
      </c>
      <c r="I40" s="109">
        <f>H40/G40*100</f>
        <v>100</v>
      </c>
      <c r="J40" s="120">
        <f>G40</f>
        <v>25529</v>
      </c>
      <c r="K40" s="120"/>
      <c r="L40" s="120">
        <f>H40</f>
        <v>25529</v>
      </c>
      <c r="M40" s="109">
        <f>L40/J40*100</f>
        <v>100</v>
      </c>
      <c r="O40" s="20"/>
    </row>
    <row r="41" spans="1:19" s="8" customFormat="1" ht="72.75" customHeight="1">
      <c r="A41" s="114" t="s">
        <v>139</v>
      </c>
      <c r="B41" s="18">
        <v>0</v>
      </c>
      <c r="C41" s="9">
        <v>0</v>
      </c>
      <c r="D41" s="100">
        <v>0</v>
      </c>
      <c r="E41" s="209">
        <v>0</v>
      </c>
      <c r="F41" s="109">
        <v>0</v>
      </c>
      <c r="G41" s="100">
        <v>2606</v>
      </c>
      <c r="H41" s="209">
        <v>9909</v>
      </c>
      <c r="I41" s="109">
        <f>H41/G41*100</f>
        <v>380.23791250959323</v>
      </c>
      <c r="J41" s="120">
        <f>G41</f>
        <v>2606</v>
      </c>
      <c r="K41" s="120"/>
      <c r="L41" s="120">
        <f>H41</f>
        <v>9909</v>
      </c>
      <c r="M41" s="109">
        <f>L41/J41*100</f>
        <v>380.23791250959323</v>
      </c>
      <c r="O41" s="20"/>
    </row>
    <row r="42" spans="1:19" s="8" customFormat="1" ht="72" customHeight="1">
      <c r="A42" s="114" t="s">
        <v>122</v>
      </c>
      <c r="B42" s="18">
        <v>141987</v>
      </c>
      <c r="C42" s="9">
        <v>544355</v>
      </c>
      <c r="D42" s="100">
        <v>44899</v>
      </c>
      <c r="E42" s="209">
        <v>392043</v>
      </c>
      <c r="F42" s="109">
        <f t="shared" si="6"/>
        <v>873.16644023252184</v>
      </c>
      <c r="G42" s="100">
        <v>7949</v>
      </c>
      <c r="H42" s="209">
        <v>56115</v>
      </c>
      <c r="I42" s="109">
        <f>H42/G42*100</f>
        <v>705.93785381809028</v>
      </c>
      <c r="J42" s="120">
        <f t="shared" ref="J42:J51" si="8">D42+G42</f>
        <v>52848</v>
      </c>
      <c r="K42" s="120"/>
      <c r="L42" s="120">
        <f t="shared" ref="L42:L51" si="9">E42+H42</f>
        <v>448158</v>
      </c>
      <c r="M42" s="109">
        <f t="shared" si="7"/>
        <v>848.01316984559492</v>
      </c>
    </row>
    <row r="43" spans="1:19" s="8" customFormat="1" ht="31.5" customHeight="1">
      <c r="A43" s="220" t="s">
        <v>189</v>
      </c>
      <c r="B43" s="18">
        <v>0</v>
      </c>
      <c r="C43" s="9">
        <v>0</v>
      </c>
      <c r="D43" s="112">
        <v>0</v>
      </c>
      <c r="E43" s="205">
        <v>0</v>
      </c>
      <c r="F43" s="109">
        <v>0</v>
      </c>
      <c r="G43" s="100">
        <v>0</v>
      </c>
      <c r="H43" s="209">
        <v>2843</v>
      </c>
      <c r="I43" s="109">
        <v>0</v>
      </c>
      <c r="J43" s="120">
        <v>0</v>
      </c>
      <c r="K43" s="120"/>
      <c r="L43" s="120">
        <v>0</v>
      </c>
      <c r="M43" s="109">
        <v>0</v>
      </c>
    </row>
    <row r="44" spans="1:19" s="8" customFormat="1" ht="69.75" customHeight="1">
      <c r="A44" s="114" t="s">
        <v>133</v>
      </c>
      <c r="B44" s="18">
        <v>0</v>
      </c>
      <c r="C44" s="15">
        <v>0</v>
      </c>
      <c r="D44" s="112">
        <v>0</v>
      </c>
      <c r="E44" s="205">
        <v>0</v>
      </c>
      <c r="F44" s="109">
        <v>0</v>
      </c>
      <c r="G44" s="100">
        <v>6</v>
      </c>
      <c r="H44" s="209">
        <v>6</v>
      </c>
      <c r="I44" s="109">
        <f>H44/G44*100</f>
        <v>100</v>
      </c>
      <c r="J44" s="120">
        <f t="shared" si="8"/>
        <v>6</v>
      </c>
      <c r="K44" s="120"/>
      <c r="L44" s="120">
        <f t="shared" si="9"/>
        <v>6</v>
      </c>
      <c r="M44" s="109">
        <f>L44/J44*100</f>
        <v>100</v>
      </c>
      <c r="N44" s="20"/>
    </row>
    <row r="45" spans="1:19" s="8" customFormat="1" ht="50.25" customHeight="1">
      <c r="A45" s="114" t="s">
        <v>120</v>
      </c>
      <c r="B45" s="18">
        <v>0</v>
      </c>
      <c r="C45" s="15">
        <v>0</v>
      </c>
      <c r="D45" s="112">
        <v>0</v>
      </c>
      <c r="E45" s="209">
        <v>0</v>
      </c>
      <c r="F45" s="109">
        <v>0</v>
      </c>
      <c r="G45" s="100">
        <v>1144</v>
      </c>
      <c r="H45" s="209">
        <v>1228</v>
      </c>
      <c r="I45" s="109">
        <f>H45/G45*100</f>
        <v>107.34265734265733</v>
      </c>
      <c r="J45" s="120">
        <f t="shared" si="8"/>
        <v>1144</v>
      </c>
      <c r="K45" s="120"/>
      <c r="L45" s="120">
        <f t="shared" si="9"/>
        <v>1228</v>
      </c>
      <c r="M45" s="109">
        <f t="shared" si="7"/>
        <v>107.34265734265733</v>
      </c>
      <c r="P45" s="11"/>
      <c r="Q45" s="11"/>
      <c r="R45" s="11"/>
    </row>
    <row r="46" spans="1:19" s="8" customFormat="1" ht="71.25" customHeight="1">
      <c r="A46" s="114" t="s">
        <v>121</v>
      </c>
      <c r="B46" s="18">
        <v>559949</v>
      </c>
      <c r="C46" s="15">
        <v>551077</v>
      </c>
      <c r="D46" s="112">
        <v>356019</v>
      </c>
      <c r="E46" s="209">
        <v>379291</v>
      </c>
      <c r="F46" s="109">
        <f t="shared" si="6"/>
        <v>106.53672978127571</v>
      </c>
      <c r="G46" s="100">
        <v>0</v>
      </c>
      <c r="H46" s="209">
        <v>0</v>
      </c>
      <c r="I46" s="109">
        <v>0</v>
      </c>
      <c r="J46" s="120">
        <f t="shared" si="8"/>
        <v>356019</v>
      </c>
      <c r="K46" s="120"/>
      <c r="L46" s="120">
        <f t="shared" si="9"/>
        <v>379291</v>
      </c>
      <c r="M46" s="109">
        <f t="shared" si="7"/>
        <v>106.53672978127571</v>
      </c>
      <c r="P46" s="306"/>
      <c r="Q46" s="307"/>
      <c r="R46" s="11"/>
    </row>
    <row r="47" spans="1:19" s="8" customFormat="1" ht="136.5" customHeight="1">
      <c r="A47" s="114" t="s">
        <v>127</v>
      </c>
      <c r="B47" s="18">
        <v>6310</v>
      </c>
      <c r="C47" s="9">
        <v>6264</v>
      </c>
      <c r="D47" s="112">
        <v>3062</v>
      </c>
      <c r="E47" s="209">
        <v>3129</v>
      </c>
      <c r="F47" s="109">
        <f t="shared" si="6"/>
        <v>102.18811234487264</v>
      </c>
      <c r="G47" s="100">
        <v>0</v>
      </c>
      <c r="H47" s="209">
        <v>0</v>
      </c>
      <c r="I47" s="109">
        <v>0</v>
      </c>
      <c r="J47" s="120">
        <f t="shared" si="8"/>
        <v>3062</v>
      </c>
      <c r="K47" s="120"/>
      <c r="L47" s="120">
        <f t="shared" si="9"/>
        <v>3129</v>
      </c>
      <c r="M47" s="109">
        <f t="shared" si="7"/>
        <v>102.18811234487264</v>
      </c>
      <c r="P47" s="11"/>
      <c r="Q47" s="11"/>
      <c r="R47" s="11"/>
      <c r="S47" s="11"/>
    </row>
    <row r="48" spans="1:19" s="8" customFormat="1" ht="69.75" customHeight="1">
      <c r="A48" s="114" t="s">
        <v>128</v>
      </c>
      <c r="B48" s="18">
        <v>8786</v>
      </c>
      <c r="C48" s="9">
        <v>20260</v>
      </c>
      <c r="D48" s="203">
        <v>0</v>
      </c>
      <c r="E48" s="205">
        <v>20237</v>
      </c>
      <c r="F48" s="109" t="e">
        <f t="shared" si="6"/>
        <v>#DIV/0!</v>
      </c>
      <c r="G48" s="112">
        <v>8343</v>
      </c>
      <c r="H48" s="209">
        <v>13913</v>
      </c>
      <c r="I48" s="109">
        <f>H48/G48*100</f>
        <v>166.76255543569459</v>
      </c>
      <c r="J48" s="120">
        <f t="shared" si="8"/>
        <v>8343</v>
      </c>
      <c r="K48" s="123"/>
      <c r="L48" s="120">
        <f t="shared" si="9"/>
        <v>34150</v>
      </c>
      <c r="M48" s="109">
        <f t="shared" si="7"/>
        <v>409.32518278796596</v>
      </c>
      <c r="P48" s="11"/>
      <c r="Q48" s="308"/>
      <c r="R48" s="307"/>
      <c r="S48" s="11"/>
    </row>
    <row r="49" spans="1:14" s="8" customFormat="1" ht="69.75" customHeight="1">
      <c r="A49" s="54" t="s">
        <v>134</v>
      </c>
      <c r="B49" s="18">
        <v>0</v>
      </c>
      <c r="C49" s="15">
        <v>0</v>
      </c>
      <c r="D49" s="100">
        <v>0</v>
      </c>
      <c r="E49" s="100">
        <v>4</v>
      </c>
      <c r="F49" s="109" t="e">
        <f t="shared" si="6"/>
        <v>#DIV/0!</v>
      </c>
      <c r="G49" s="213">
        <v>0</v>
      </c>
      <c r="H49" s="209">
        <v>0</v>
      </c>
      <c r="I49" s="109">
        <v>0</v>
      </c>
      <c r="J49" s="120">
        <f t="shared" si="8"/>
        <v>0</v>
      </c>
      <c r="K49" s="215"/>
      <c r="L49" s="120">
        <f t="shared" si="9"/>
        <v>4</v>
      </c>
      <c r="M49" s="109" t="e">
        <f>L49/J49*100</f>
        <v>#DIV/0!</v>
      </c>
    </row>
    <row r="50" spans="1:14" s="8" customFormat="1" ht="117.75" customHeight="1">
      <c r="A50" s="54" t="s">
        <v>200</v>
      </c>
      <c r="B50" s="18">
        <v>0</v>
      </c>
      <c r="C50" s="15">
        <v>0</v>
      </c>
      <c r="D50" s="112">
        <v>0</v>
      </c>
      <c r="E50" s="112">
        <v>-47</v>
      </c>
      <c r="F50" s="126">
        <v>0</v>
      </c>
      <c r="G50" s="213">
        <v>0</v>
      </c>
      <c r="H50" s="209">
        <v>0</v>
      </c>
      <c r="I50" s="109">
        <v>0</v>
      </c>
      <c r="J50" s="120">
        <f t="shared" si="8"/>
        <v>0</v>
      </c>
      <c r="K50" s="215"/>
      <c r="L50" s="120">
        <f t="shared" si="9"/>
        <v>-47</v>
      </c>
      <c r="M50" s="109">
        <v>0</v>
      </c>
    </row>
    <row r="51" spans="1:14" s="8" customFormat="1" ht="89.25" customHeight="1">
      <c r="A51" s="201" t="s">
        <v>129</v>
      </c>
      <c r="B51" s="18">
        <v>0</v>
      </c>
      <c r="C51" s="15">
        <v>0</v>
      </c>
      <c r="D51" s="112">
        <v>-31</v>
      </c>
      <c r="E51" s="112"/>
      <c r="F51" s="218">
        <f t="shared" si="6"/>
        <v>0</v>
      </c>
      <c r="G51" s="125">
        <v>0</v>
      </c>
      <c r="H51" s="209">
        <v>-26</v>
      </c>
      <c r="I51" s="109">
        <v>0</v>
      </c>
      <c r="J51" s="120">
        <f t="shared" si="8"/>
        <v>-31</v>
      </c>
      <c r="K51" s="125"/>
      <c r="L51" s="120">
        <f t="shared" si="9"/>
        <v>-26</v>
      </c>
      <c r="M51" s="109">
        <f t="shared" si="7"/>
        <v>83.870967741935488</v>
      </c>
      <c r="N51" s="46"/>
    </row>
    <row r="52" spans="1:14" s="8" customFormat="1" ht="20.25" customHeight="1">
      <c r="A52" s="165" t="s">
        <v>3</v>
      </c>
      <c r="B52" s="120">
        <v>1212623</v>
      </c>
      <c r="C52" s="221">
        <f>C35+C36+C37+C38+C40+C41+C42+C43+C44+C45+C46+C47+C48</f>
        <v>1678548.3</v>
      </c>
      <c r="D52" s="120">
        <f>D36+D37+D38+D39+D40+D41+D42+D44+D45+D46+D47+D48+D51+D35+D49</f>
        <v>765577</v>
      </c>
      <c r="E52" s="120">
        <f>E35+E36+E37+E38+E40+E41+E42+E44+E45+E46+E47+E48+E49+E51+E50</f>
        <v>1216556</v>
      </c>
      <c r="F52" s="219">
        <f>E52/D52*100</f>
        <v>158.90707270463977</v>
      </c>
      <c r="G52" s="120">
        <f>G36+G37+G38+G39+G40+G41+G42+G44+G45+G46+G47+G48+G51+G35</f>
        <v>100840</v>
      </c>
      <c r="H52" s="120">
        <f>H35+H36+H37+H38+H40+H41+H42+H44+H45+H46+H47+H48+H49+H51+H43</f>
        <v>171233</v>
      </c>
      <c r="I52" s="109">
        <f>H52/G52*100</f>
        <v>169.80662435541453</v>
      </c>
      <c r="J52" s="120">
        <f>(D52+G52)-(D47+G38+G40+G41+G42+G44+G45+G48+G51)</f>
        <v>817778</v>
      </c>
      <c r="K52" s="120">
        <f>(E52+H52)-(E47+H38+H40+H41+H42+H44+H45+H48+H51)</f>
        <v>1274718</v>
      </c>
      <c r="L52" s="120">
        <f>(E52+H52)-(E47+H38+H40+H41+H42+H44+H48)</f>
        <v>1275920</v>
      </c>
      <c r="M52" s="109">
        <f t="shared" si="7"/>
        <v>156.02278368946097</v>
      </c>
      <c r="N52" s="46"/>
    </row>
    <row r="53" spans="1:14" s="8" customFormat="1" ht="24" hidden="1" customHeight="1" thickBot="1">
      <c r="A53" s="299" t="s">
        <v>79</v>
      </c>
      <c r="B53" s="300"/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1"/>
    </row>
    <row r="54" spans="1:14" s="8" customFormat="1" ht="19.5" hidden="1" customHeight="1">
      <c r="A54" s="293" t="s">
        <v>35</v>
      </c>
      <c r="B54" s="231"/>
      <c r="C54" s="231"/>
      <c r="D54" s="294" t="s">
        <v>23</v>
      </c>
      <c r="E54" s="294"/>
      <c r="F54" s="294"/>
      <c r="G54" s="295" t="s">
        <v>38</v>
      </c>
      <c r="H54" s="296"/>
      <c r="I54" s="297"/>
      <c r="J54" s="298" t="s">
        <v>74</v>
      </c>
      <c r="K54" s="298"/>
      <c r="L54" s="298"/>
      <c r="M54" s="298"/>
    </row>
    <row r="55" spans="1:14" s="8" customFormat="1" ht="69" hidden="1" customHeight="1">
      <c r="A55" s="278"/>
      <c r="B55" s="232"/>
      <c r="C55" s="232"/>
      <c r="D55" s="105" t="s">
        <v>170</v>
      </c>
      <c r="E55" s="105" t="s">
        <v>167</v>
      </c>
      <c r="F55" s="106" t="s">
        <v>53</v>
      </c>
      <c r="G55" s="105" t="s">
        <v>168</v>
      </c>
      <c r="H55" s="105" t="s">
        <v>167</v>
      </c>
      <c r="I55" s="106" t="s">
        <v>53</v>
      </c>
      <c r="J55" s="105" t="s">
        <v>170</v>
      </c>
      <c r="K55" s="105" t="s">
        <v>161</v>
      </c>
      <c r="L55" s="105" t="s">
        <v>167</v>
      </c>
      <c r="M55" s="106" t="s">
        <v>53</v>
      </c>
    </row>
    <row r="56" spans="1:14" s="8" customFormat="1" ht="33.75" hidden="1" customHeight="1">
      <c r="A56" s="127" t="s">
        <v>46</v>
      </c>
      <c r="B56" s="127"/>
      <c r="C56" s="127"/>
      <c r="D56" s="128">
        <f>SUM(D57:D63)</f>
        <v>12393</v>
      </c>
      <c r="E56" s="128">
        <f>SUM(E57:E63)</f>
        <v>22692</v>
      </c>
      <c r="F56" s="109">
        <f t="shared" ref="F56:F87" si="10">IF(D56=0,  "0 ", E56/D56*100)</f>
        <v>183.10336480271121</v>
      </c>
      <c r="G56" s="128">
        <f>SUM(G57:G63)</f>
        <v>8004</v>
      </c>
      <c r="H56" s="128">
        <f>SUM(H57:H63)</f>
        <v>14033</v>
      </c>
      <c r="I56" s="109">
        <f t="shared" ref="I56:I87" si="11">IF(G56=0,  "0 ", H56/G56*100)</f>
        <v>175.32483758120941</v>
      </c>
      <c r="J56" s="128">
        <f>SUM(J57:J63)</f>
        <v>20361</v>
      </c>
      <c r="K56" s="128">
        <f>SUM(K57:K63)</f>
        <v>130</v>
      </c>
      <c r="L56" s="128">
        <f>SUM(L57:L63)</f>
        <v>36595</v>
      </c>
      <c r="M56" s="109">
        <f t="shared" ref="M56:M87" si="12">IF(J56=0,  "0 ", L56/J56*100)</f>
        <v>179.73085801286774</v>
      </c>
    </row>
    <row r="57" spans="1:14" s="8" customFormat="1" ht="76.5" hidden="1" customHeight="1">
      <c r="A57" s="97" t="s">
        <v>54</v>
      </c>
      <c r="B57" s="97"/>
      <c r="C57" s="97"/>
      <c r="D57" s="129">
        <v>325</v>
      </c>
      <c r="E57" s="129">
        <v>1032</v>
      </c>
      <c r="F57" s="109">
        <f t="shared" si="10"/>
        <v>317.53846153846155</v>
      </c>
      <c r="G57" s="129">
        <v>0</v>
      </c>
      <c r="H57" s="129">
        <v>0</v>
      </c>
      <c r="I57" s="109" t="str">
        <f t="shared" si="11"/>
        <v xml:space="preserve">0 </v>
      </c>
      <c r="J57" s="99">
        <f>D57+G57</f>
        <v>325</v>
      </c>
      <c r="K57" s="99"/>
      <c r="L57" s="100">
        <f>E57+H57</f>
        <v>1032</v>
      </c>
      <c r="M57" s="109">
        <f t="shared" si="12"/>
        <v>317.53846153846155</v>
      </c>
    </row>
    <row r="58" spans="1:14" s="8" customFormat="1" ht="103.5" hidden="1" customHeight="1">
      <c r="A58" s="97" t="s">
        <v>55</v>
      </c>
      <c r="B58" s="97"/>
      <c r="C58" s="97"/>
      <c r="D58" s="98">
        <v>604</v>
      </c>
      <c r="E58" s="98">
        <v>940</v>
      </c>
      <c r="F58" s="109">
        <f t="shared" si="10"/>
        <v>155.62913907284766</v>
      </c>
      <c r="G58" s="98">
        <v>19</v>
      </c>
      <c r="H58" s="99">
        <v>20</v>
      </c>
      <c r="I58" s="109">
        <f t="shared" si="11"/>
        <v>105.26315789473684</v>
      </c>
      <c r="J58" s="99">
        <v>604</v>
      </c>
      <c r="K58" s="99">
        <v>20</v>
      </c>
      <c r="L58" s="100">
        <f>E58+H58-K58</f>
        <v>940</v>
      </c>
      <c r="M58" s="109">
        <f t="shared" si="12"/>
        <v>155.62913907284766</v>
      </c>
    </row>
    <row r="59" spans="1:14" s="10" customFormat="1" ht="136.5" hidden="1" customHeight="1">
      <c r="A59" s="97" t="s">
        <v>56</v>
      </c>
      <c r="B59" s="97"/>
      <c r="C59" s="97"/>
      <c r="D59" s="98">
        <v>9704</v>
      </c>
      <c r="E59" s="98">
        <v>17232</v>
      </c>
      <c r="F59" s="109">
        <f t="shared" si="10"/>
        <v>177.57625721352019</v>
      </c>
      <c r="G59" s="98">
        <v>7581</v>
      </c>
      <c r="H59" s="99">
        <v>13535</v>
      </c>
      <c r="I59" s="109">
        <f t="shared" si="11"/>
        <v>178.53845139163698</v>
      </c>
      <c r="J59" s="99">
        <v>17268</v>
      </c>
      <c r="K59" s="99">
        <v>10</v>
      </c>
      <c r="L59" s="100">
        <f>E59+H59-K59</f>
        <v>30757</v>
      </c>
      <c r="M59" s="109">
        <f t="shared" si="12"/>
        <v>178.11558952976605</v>
      </c>
      <c r="N59" s="46"/>
    </row>
    <row r="60" spans="1:14" s="10" customFormat="1" ht="28.5" hidden="1" customHeight="1">
      <c r="A60" s="97" t="s">
        <v>92</v>
      </c>
      <c r="B60" s="97"/>
      <c r="C60" s="97"/>
      <c r="D60" s="98">
        <v>0</v>
      </c>
      <c r="E60" s="98">
        <v>0</v>
      </c>
      <c r="F60" s="109" t="str">
        <f t="shared" si="10"/>
        <v xml:space="preserve">0 </v>
      </c>
      <c r="G60" s="98">
        <v>0</v>
      </c>
      <c r="H60" s="99">
        <v>0</v>
      </c>
      <c r="I60" s="109" t="str">
        <f t="shared" si="11"/>
        <v xml:space="preserve">0 </v>
      </c>
      <c r="J60" s="99">
        <f>D60+G60</f>
        <v>0</v>
      </c>
      <c r="K60" s="99"/>
      <c r="L60" s="100">
        <f>E60+H60</f>
        <v>0</v>
      </c>
      <c r="M60" s="109" t="str">
        <f t="shared" si="12"/>
        <v xml:space="preserve">0 </v>
      </c>
      <c r="N60" s="46"/>
    </row>
    <row r="61" spans="1:14" s="8" customFormat="1" ht="36.75" hidden="1" customHeight="1">
      <c r="A61" s="97" t="s">
        <v>6</v>
      </c>
      <c r="B61" s="97"/>
      <c r="C61" s="97"/>
      <c r="D61" s="98">
        <v>359</v>
      </c>
      <c r="E61" s="98">
        <v>682</v>
      </c>
      <c r="F61" s="109">
        <f t="shared" si="10"/>
        <v>189.97214484679665</v>
      </c>
      <c r="G61" s="98">
        <v>0</v>
      </c>
      <c r="H61" s="99">
        <v>0</v>
      </c>
      <c r="I61" s="109" t="str">
        <f t="shared" si="11"/>
        <v xml:space="preserve">0 </v>
      </c>
      <c r="J61" s="99">
        <f>D61+G61</f>
        <v>359</v>
      </c>
      <c r="K61" s="99"/>
      <c r="L61" s="100">
        <f>E61+H61</f>
        <v>682</v>
      </c>
      <c r="M61" s="109">
        <f t="shared" si="12"/>
        <v>189.97214484679665</v>
      </c>
      <c r="N61" s="46"/>
    </row>
    <row r="62" spans="1:14" s="8" customFormat="1" ht="31.5" hidden="1" customHeight="1">
      <c r="A62" s="97" t="s">
        <v>75</v>
      </c>
      <c r="B62" s="97"/>
      <c r="C62" s="97"/>
      <c r="D62" s="98">
        <v>0</v>
      </c>
      <c r="E62" s="98">
        <v>0</v>
      </c>
      <c r="F62" s="109" t="str">
        <f t="shared" si="10"/>
        <v xml:space="preserve">0 </v>
      </c>
      <c r="G62" s="98">
        <v>0</v>
      </c>
      <c r="H62" s="99">
        <v>0</v>
      </c>
      <c r="I62" s="109" t="str">
        <f t="shared" si="11"/>
        <v xml:space="preserve">0 </v>
      </c>
      <c r="J62" s="99">
        <v>0</v>
      </c>
      <c r="K62" s="99"/>
      <c r="L62" s="100">
        <f>E62+H62</f>
        <v>0</v>
      </c>
      <c r="M62" s="109" t="str">
        <f t="shared" si="12"/>
        <v xml:space="preserve">0 </v>
      </c>
      <c r="N62" s="46"/>
    </row>
    <row r="63" spans="1:14" s="8" customFormat="1" ht="33.75" hidden="1" customHeight="1">
      <c r="A63" s="97" t="s">
        <v>57</v>
      </c>
      <c r="B63" s="97"/>
      <c r="C63" s="97"/>
      <c r="D63" s="98">
        <v>1401</v>
      </c>
      <c r="E63" s="98">
        <v>2806</v>
      </c>
      <c r="F63" s="109">
        <f t="shared" si="10"/>
        <v>200.28551034975018</v>
      </c>
      <c r="G63" s="98">
        <v>404</v>
      </c>
      <c r="H63" s="99">
        <v>478</v>
      </c>
      <c r="I63" s="109">
        <f t="shared" si="11"/>
        <v>118.31683168316832</v>
      </c>
      <c r="J63" s="99">
        <f>D63+G63</f>
        <v>1805</v>
      </c>
      <c r="K63" s="99">
        <v>100</v>
      </c>
      <c r="L63" s="100">
        <f>E63+H63-K63</f>
        <v>3184</v>
      </c>
      <c r="M63" s="109">
        <f t="shared" si="12"/>
        <v>176.39889196675901</v>
      </c>
      <c r="N63" s="46"/>
    </row>
    <row r="64" spans="1:14" s="8" customFormat="1" ht="31.5" hidden="1" customHeight="1">
      <c r="A64" s="127" t="s">
        <v>47</v>
      </c>
      <c r="B64" s="127"/>
      <c r="C64" s="127"/>
      <c r="D64" s="128">
        <f>D65</f>
        <v>286</v>
      </c>
      <c r="E64" s="128">
        <f>E65</f>
        <v>0</v>
      </c>
      <c r="F64" s="109">
        <f t="shared" si="10"/>
        <v>0</v>
      </c>
      <c r="G64" s="128">
        <f>G65</f>
        <v>171</v>
      </c>
      <c r="H64" s="128">
        <f>H65</f>
        <v>347</v>
      </c>
      <c r="I64" s="109">
        <f t="shared" si="11"/>
        <v>202.92397660818713</v>
      </c>
      <c r="J64" s="128">
        <f>J65</f>
        <v>171</v>
      </c>
      <c r="K64" s="128">
        <f>K65</f>
        <v>0</v>
      </c>
      <c r="L64" s="128">
        <f>L65</f>
        <v>347</v>
      </c>
      <c r="M64" s="109">
        <f t="shared" si="12"/>
        <v>202.92397660818713</v>
      </c>
      <c r="N64" s="46"/>
    </row>
    <row r="65" spans="1:14" s="8" customFormat="1" ht="35.25" hidden="1" customHeight="1">
      <c r="A65" s="97" t="s">
        <v>26</v>
      </c>
      <c r="B65" s="97"/>
      <c r="C65" s="97"/>
      <c r="D65" s="98">
        <v>286</v>
      </c>
      <c r="E65" s="98">
        <v>0</v>
      </c>
      <c r="F65" s="109">
        <f t="shared" si="10"/>
        <v>0</v>
      </c>
      <c r="G65" s="98">
        <v>171</v>
      </c>
      <c r="H65" s="99">
        <v>347</v>
      </c>
      <c r="I65" s="109">
        <f t="shared" si="11"/>
        <v>202.92397660818713</v>
      </c>
      <c r="J65" s="99">
        <v>171</v>
      </c>
      <c r="K65" s="99"/>
      <c r="L65" s="100">
        <f>E65+H65</f>
        <v>347</v>
      </c>
      <c r="M65" s="109">
        <f t="shared" si="12"/>
        <v>202.92397660818713</v>
      </c>
      <c r="N65" s="46"/>
    </row>
    <row r="66" spans="1:14" s="8" customFormat="1" ht="40.5" hidden="1" customHeight="1">
      <c r="A66" s="97" t="s">
        <v>41</v>
      </c>
      <c r="B66" s="97"/>
      <c r="C66" s="97"/>
      <c r="D66" s="98"/>
      <c r="E66" s="98"/>
      <c r="F66" s="109" t="str">
        <f t="shared" si="10"/>
        <v xml:space="preserve">0 </v>
      </c>
      <c r="G66" s="98"/>
      <c r="H66" s="99"/>
      <c r="I66" s="109" t="str">
        <f t="shared" si="11"/>
        <v xml:space="preserve">0 </v>
      </c>
      <c r="J66" s="99">
        <f>D66+G66</f>
        <v>0</v>
      </c>
      <c r="K66" s="99"/>
      <c r="L66" s="99">
        <f>E66+H66</f>
        <v>0</v>
      </c>
      <c r="M66" s="109" t="str">
        <f t="shared" si="12"/>
        <v xml:space="preserve">0 </v>
      </c>
      <c r="N66" s="46"/>
    </row>
    <row r="67" spans="1:14" s="8" customFormat="1" ht="56.25" hidden="1" customHeight="1">
      <c r="A67" s="127" t="s">
        <v>107</v>
      </c>
      <c r="B67" s="127"/>
      <c r="C67" s="127"/>
      <c r="D67" s="128">
        <f>D68+D69+D71+D72+D70</f>
        <v>1602</v>
      </c>
      <c r="E67" s="128">
        <f>E68+E69+E71+E72</f>
        <v>2588</v>
      </c>
      <c r="F67" s="109">
        <f t="shared" si="10"/>
        <v>161.54806491885142</v>
      </c>
      <c r="G67" s="128">
        <f>G68+G69+G72+G71</f>
        <v>837</v>
      </c>
      <c r="H67" s="128">
        <f>H68+H72+H69+H71</f>
        <v>2172</v>
      </c>
      <c r="I67" s="109">
        <f t="shared" si="11"/>
        <v>259.49820788530468</v>
      </c>
      <c r="J67" s="128">
        <f>J68+J69+J72+J71+J70</f>
        <v>2439</v>
      </c>
      <c r="K67" s="128">
        <f>K68+K69+K72</f>
        <v>0</v>
      </c>
      <c r="L67" s="128">
        <f>L68+L69+L72+L71+J612</f>
        <v>4760</v>
      </c>
      <c r="M67" s="109">
        <f t="shared" si="12"/>
        <v>195.1619516195162</v>
      </c>
      <c r="N67" s="46"/>
    </row>
    <row r="68" spans="1:14" s="8" customFormat="1" ht="19.5" hidden="1" customHeight="1">
      <c r="A68" s="97" t="s">
        <v>111</v>
      </c>
      <c r="B68" s="97"/>
      <c r="C68" s="97"/>
      <c r="D68" s="98">
        <v>241</v>
      </c>
      <c r="E68" s="98">
        <v>609</v>
      </c>
      <c r="F68" s="109">
        <f t="shared" si="10"/>
        <v>252.69709543568464</v>
      </c>
      <c r="G68" s="98">
        <v>0</v>
      </c>
      <c r="H68" s="99">
        <v>0</v>
      </c>
      <c r="I68" s="109" t="str">
        <f t="shared" si="11"/>
        <v xml:space="preserve">0 </v>
      </c>
      <c r="J68" s="99">
        <f>D68+G68</f>
        <v>241</v>
      </c>
      <c r="K68" s="99"/>
      <c r="L68" s="99">
        <f>E68+H68</f>
        <v>609</v>
      </c>
      <c r="M68" s="109">
        <f t="shared" si="12"/>
        <v>252.69709543568464</v>
      </c>
      <c r="N68" s="46"/>
    </row>
    <row r="69" spans="1:14" s="8" customFormat="1" ht="91.5" hidden="1" customHeight="1">
      <c r="A69" s="97" t="s">
        <v>69</v>
      </c>
      <c r="B69" s="97"/>
      <c r="C69" s="97"/>
      <c r="D69" s="98"/>
      <c r="E69" s="98"/>
      <c r="F69" s="109" t="str">
        <f t="shared" si="10"/>
        <v xml:space="preserve">0 </v>
      </c>
      <c r="G69" s="98">
        <v>0</v>
      </c>
      <c r="H69" s="99">
        <v>0</v>
      </c>
      <c r="I69" s="109" t="str">
        <f t="shared" si="11"/>
        <v xml:space="preserve">0 </v>
      </c>
      <c r="J69" s="99">
        <f>D69+G69</f>
        <v>0</v>
      </c>
      <c r="K69" s="99"/>
      <c r="L69" s="99">
        <f>E69+H69</f>
        <v>0</v>
      </c>
      <c r="M69" s="109" t="str">
        <f t="shared" si="12"/>
        <v xml:space="preserve">0 </v>
      </c>
      <c r="N69" s="46"/>
    </row>
    <row r="70" spans="1:14" s="8" customFormat="1" ht="91.5" hidden="1" customHeight="1">
      <c r="A70" s="97" t="s">
        <v>125</v>
      </c>
      <c r="B70" s="97"/>
      <c r="C70" s="97"/>
      <c r="D70" s="98">
        <v>0</v>
      </c>
      <c r="E70" s="98">
        <v>0</v>
      </c>
      <c r="F70" s="109"/>
      <c r="G70" s="98">
        <v>0</v>
      </c>
      <c r="H70" s="99">
        <v>0</v>
      </c>
      <c r="I70" s="109" t="str">
        <f t="shared" si="11"/>
        <v xml:space="preserve">0 </v>
      </c>
      <c r="J70" s="99">
        <f>D70+G70</f>
        <v>0</v>
      </c>
      <c r="K70" s="99"/>
      <c r="L70" s="99">
        <f>E70+H70</f>
        <v>0</v>
      </c>
      <c r="M70" s="109"/>
      <c r="N70" s="46"/>
    </row>
    <row r="71" spans="1:14" s="8" customFormat="1" ht="46.5" hidden="1" customHeight="1">
      <c r="A71" s="97" t="s">
        <v>104</v>
      </c>
      <c r="B71" s="97"/>
      <c r="C71" s="97"/>
      <c r="D71" s="98">
        <v>1190</v>
      </c>
      <c r="E71" s="98">
        <v>1906</v>
      </c>
      <c r="F71" s="109">
        <f t="shared" si="10"/>
        <v>160.16806722689077</v>
      </c>
      <c r="G71" s="98">
        <v>827</v>
      </c>
      <c r="H71" s="99">
        <v>1933</v>
      </c>
      <c r="I71" s="109">
        <f t="shared" si="11"/>
        <v>233.73639661426844</v>
      </c>
      <c r="J71" s="99">
        <f>D71+G71</f>
        <v>2017</v>
      </c>
      <c r="K71" s="99"/>
      <c r="L71" s="100">
        <f>E71+H71-K71</f>
        <v>3839</v>
      </c>
      <c r="M71" s="109">
        <f t="shared" si="12"/>
        <v>190.33217649975211</v>
      </c>
      <c r="N71" s="46"/>
    </row>
    <row r="72" spans="1:14" s="8" customFormat="1" ht="58.5" hidden="1" customHeight="1">
      <c r="A72" s="97" t="s">
        <v>91</v>
      </c>
      <c r="B72" s="97"/>
      <c r="C72" s="97"/>
      <c r="D72" s="98">
        <v>171</v>
      </c>
      <c r="E72" s="98">
        <v>73</v>
      </c>
      <c r="F72" s="109">
        <f t="shared" si="10"/>
        <v>42.690058479532162</v>
      </c>
      <c r="G72" s="98">
        <v>10</v>
      </c>
      <c r="H72" s="99">
        <v>239</v>
      </c>
      <c r="I72" s="109">
        <f t="shared" si="11"/>
        <v>2390</v>
      </c>
      <c r="J72" s="99">
        <f>D72+G72</f>
        <v>181</v>
      </c>
      <c r="K72" s="99"/>
      <c r="L72" s="100">
        <f>E72+H72</f>
        <v>312</v>
      </c>
      <c r="M72" s="109">
        <f t="shared" si="12"/>
        <v>172.37569060773481</v>
      </c>
      <c r="N72" s="46"/>
    </row>
    <row r="73" spans="1:14" s="8" customFormat="1" ht="35.25" hidden="1" customHeight="1">
      <c r="A73" s="127" t="s">
        <v>48</v>
      </c>
      <c r="B73" s="127"/>
      <c r="C73" s="127"/>
      <c r="D73" s="128">
        <f>D74+D76+D78+D79+D80+D75+D77</f>
        <v>13531</v>
      </c>
      <c r="E73" s="128">
        <f>E74+E76+E78+E79+E80+E75+E77</f>
        <v>124446</v>
      </c>
      <c r="F73" s="109">
        <f t="shared" si="10"/>
        <v>919.71029487842736</v>
      </c>
      <c r="G73" s="128">
        <f>G74+G76+G78+G79+G80+G75+G77</f>
        <v>4854</v>
      </c>
      <c r="H73" s="128">
        <f>H74+H76+H78+H79+H80+H75+H77</f>
        <v>10918</v>
      </c>
      <c r="I73" s="109">
        <f t="shared" si="11"/>
        <v>224.92789451998351</v>
      </c>
      <c r="J73" s="128">
        <f>J74+J76+J78+J79+J80+J75+J77</f>
        <v>17126</v>
      </c>
      <c r="K73" s="128">
        <f>K74+K76+K78+K79+K80+K75+K77</f>
        <v>6797</v>
      </c>
      <c r="L73" s="128">
        <f>L74+L76+L78+L79+L80+L75+L77</f>
        <v>128567</v>
      </c>
      <c r="M73" s="109">
        <f t="shared" si="12"/>
        <v>750.7123671610417</v>
      </c>
      <c r="N73" s="46"/>
    </row>
    <row r="74" spans="1:14" s="8" customFormat="1" ht="34.5" hidden="1" customHeight="1">
      <c r="A74" s="97" t="s">
        <v>76</v>
      </c>
      <c r="B74" s="97"/>
      <c r="C74" s="97"/>
      <c r="D74" s="98">
        <v>102</v>
      </c>
      <c r="E74" s="98">
        <v>165</v>
      </c>
      <c r="F74" s="109">
        <f t="shared" si="10"/>
        <v>161.76470588235296</v>
      </c>
      <c r="G74" s="98">
        <v>0</v>
      </c>
      <c r="H74" s="99">
        <v>0</v>
      </c>
      <c r="I74" s="109" t="str">
        <f t="shared" si="11"/>
        <v xml:space="preserve">0 </v>
      </c>
      <c r="J74" s="99">
        <f>D74+G74</f>
        <v>102</v>
      </c>
      <c r="K74" s="99"/>
      <c r="L74" s="99">
        <f>E74+H74</f>
        <v>165</v>
      </c>
      <c r="M74" s="109">
        <f t="shared" si="12"/>
        <v>161.76470588235296</v>
      </c>
      <c r="N74" s="46"/>
    </row>
    <row r="75" spans="1:14" s="8" customFormat="1" ht="36.75" hidden="1" customHeight="1">
      <c r="A75" s="97" t="s">
        <v>28</v>
      </c>
      <c r="B75" s="97"/>
      <c r="C75" s="97"/>
      <c r="D75" s="98">
        <v>1521</v>
      </c>
      <c r="E75" s="98">
        <v>2863</v>
      </c>
      <c r="F75" s="109">
        <f t="shared" si="10"/>
        <v>188.23142669296516</v>
      </c>
      <c r="G75" s="98">
        <v>0</v>
      </c>
      <c r="H75" s="99">
        <v>0</v>
      </c>
      <c r="I75" s="109" t="str">
        <f t="shared" si="11"/>
        <v xml:space="preserve">0 </v>
      </c>
      <c r="J75" s="99">
        <f>D75+G75</f>
        <v>1521</v>
      </c>
      <c r="K75" s="99"/>
      <c r="L75" s="99">
        <f>E75+H75</f>
        <v>2863</v>
      </c>
      <c r="M75" s="109">
        <f t="shared" si="12"/>
        <v>188.23142669296516</v>
      </c>
      <c r="N75" s="46"/>
    </row>
    <row r="76" spans="1:14" s="8" customFormat="1" ht="0.75" hidden="1" customHeight="1">
      <c r="A76" s="97" t="s">
        <v>70</v>
      </c>
      <c r="B76" s="97"/>
      <c r="C76" s="97"/>
      <c r="D76" s="98">
        <v>0</v>
      </c>
      <c r="E76" s="98">
        <v>0</v>
      </c>
      <c r="F76" s="109" t="str">
        <f t="shared" si="10"/>
        <v xml:space="preserve">0 </v>
      </c>
      <c r="G76" s="98">
        <v>0</v>
      </c>
      <c r="H76" s="99">
        <v>0</v>
      </c>
      <c r="I76" s="109" t="str">
        <f t="shared" si="11"/>
        <v xml:space="preserve">0 </v>
      </c>
      <c r="J76" s="99">
        <f>D76+G76</f>
        <v>0</v>
      </c>
      <c r="K76" s="99"/>
      <c r="L76" s="99">
        <f>E76+H76</f>
        <v>0</v>
      </c>
      <c r="M76" s="109" t="str">
        <f t="shared" si="12"/>
        <v xml:space="preserve">0 </v>
      </c>
      <c r="N76" s="46"/>
    </row>
    <row r="77" spans="1:14" s="8" customFormat="1" ht="19.5" hidden="1" customHeight="1">
      <c r="A77" s="97" t="s">
        <v>83</v>
      </c>
      <c r="B77" s="97"/>
      <c r="C77" s="97"/>
      <c r="D77" s="98">
        <v>0</v>
      </c>
      <c r="E77" s="98">
        <v>0</v>
      </c>
      <c r="F77" s="109" t="str">
        <f t="shared" si="10"/>
        <v xml:space="preserve">0 </v>
      </c>
      <c r="G77" s="98">
        <v>0</v>
      </c>
      <c r="H77" s="99">
        <v>0</v>
      </c>
      <c r="I77" s="109" t="str">
        <f t="shared" si="11"/>
        <v xml:space="preserve">0 </v>
      </c>
      <c r="J77" s="99">
        <f>D77+G77</f>
        <v>0</v>
      </c>
      <c r="K77" s="99"/>
      <c r="L77" s="99">
        <f>E77+H77</f>
        <v>0</v>
      </c>
      <c r="M77" s="109" t="str">
        <f t="shared" si="12"/>
        <v xml:space="preserve">0 </v>
      </c>
      <c r="N77" s="46"/>
    </row>
    <row r="78" spans="1:14" s="8" customFormat="1" ht="26.25" hidden="1" customHeight="1">
      <c r="A78" s="97" t="s">
        <v>27</v>
      </c>
      <c r="B78" s="97"/>
      <c r="C78" s="97"/>
      <c r="D78" s="98">
        <v>1702</v>
      </c>
      <c r="E78" s="98">
        <v>4382</v>
      </c>
      <c r="F78" s="109">
        <f t="shared" si="10"/>
        <v>257.46180963572266</v>
      </c>
      <c r="G78" s="98">
        <v>0</v>
      </c>
      <c r="H78" s="99">
        <v>0</v>
      </c>
      <c r="I78" s="109" t="str">
        <f t="shared" si="11"/>
        <v xml:space="preserve">0 </v>
      </c>
      <c r="J78" s="99">
        <f>D78+G78</f>
        <v>1702</v>
      </c>
      <c r="K78" s="99"/>
      <c r="L78" s="99">
        <f>E78+H78</f>
        <v>4382</v>
      </c>
      <c r="M78" s="109">
        <f t="shared" si="12"/>
        <v>257.46180963572266</v>
      </c>
      <c r="N78" s="46"/>
    </row>
    <row r="79" spans="1:14" s="8" customFormat="1" ht="24.75" hidden="1" customHeight="1">
      <c r="A79" s="97" t="s">
        <v>45</v>
      </c>
      <c r="B79" s="97"/>
      <c r="C79" s="97"/>
      <c r="D79" s="98">
        <v>1259</v>
      </c>
      <c r="E79" s="98">
        <v>95725</v>
      </c>
      <c r="F79" s="109">
        <f t="shared" si="10"/>
        <v>7603.2565528196983</v>
      </c>
      <c r="G79" s="98">
        <v>2397</v>
      </c>
      <c r="H79" s="99">
        <v>5292</v>
      </c>
      <c r="I79" s="109">
        <f t="shared" si="11"/>
        <v>220.77596996245305</v>
      </c>
      <c r="J79" s="99">
        <v>2397</v>
      </c>
      <c r="K79" s="99">
        <v>6797</v>
      </c>
      <c r="L79" s="99">
        <f>E79+H79-K79</f>
        <v>94220</v>
      </c>
      <c r="M79" s="109">
        <f t="shared" si="12"/>
        <v>3930.7467667918231</v>
      </c>
      <c r="N79" s="46"/>
    </row>
    <row r="80" spans="1:14" s="8" customFormat="1" ht="38.25" hidden="1" customHeight="1">
      <c r="A80" s="97" t="s">
        <v>34</v>
      </c>
      <c r="B80" s="97"/>
      <c r="C80" s="97"/>
      <c r="D80" s="98">
        <v>8947</v>
      </c>
      <c r="E80" s="98">
        <v>21311</v>
      </c>
      <c r="F80" s="109">
        <f t="shared" si="10"/>
        <v>238.19157259416562</v>
      </c>
      <c r="G80" s="98">
        <v>2457</v>
      </c>
      <c r="H80" s="99">
        <v>5626</v>
      </c>
      <c r="I80" s="109">
        <f t="shared" si="11"/>
        <v>228.97842897842901</v>
      </c>
      <c r="J80" s="99">
        <v>11404</v>
      </c>
      <c r="K80" s="99"/>
      <c r="L80" s="99">
        <f>E80+H80</f>
        <v>26937</v>
      </c>
      <c r="M80" s="109">
        <f t="shared" si="12"/>
        <v>236.20659417748158</v>
      </c>
      <c r="N80" s="46"/>
    </row>
    <row r="81" spans="1:31" s="8" customFormat="1" ht="36.75" hidden="1" customHeight="1">
      <c r="A81" s="127" t="s">
        <v>105</v>
      </c>
      <c r="B81" s="127"/>
      <c r="C81" s="127"/>
      <c r="D81" s="128">
        <f>D82+D83+D85+D86+D84</f>
        <v>3102</v>
      </c>
      <c r="E81" s="128">
        <f>E82+E83+E85+E86+E84</f>
        <v>40280</v>
      </c>
      <c r="F81" s="109">
        <f t="shared" si="10"/>
        <v>1298.5170857511284</v>
      </c>
      <c r="G81" s="128">
        <f>G82+G83+G85+G86+G84</f>
        <v>2536</v>
      </c>
      <c r="H81" s="128">
        <f>H82+H83+H85+H86</f>
        <v>31613</v>
      </c>
      <c r="I81" s="109">
        <f t="shared" si="11"/>
        <v>1246.5694006309147</v>
      </c>
      <c r="J81" s="128">
        <f>J82+J83+J85+J86+J84</f>
        <v>4414</v>
      </c>
      <c r="K81" s="128">
        <f>K82+K83+K85+K86+K84</f>
        <v>29708</v>
      </c>
      <c r="L81" s="128">
        <f>L82+L83+L85+L86+L84</f>
        <v>42185</v>
      </c>
      <c r="M81" s="109">
        <f t="shared" si="12"/>
        <v>955.70910738559132</v>
      </c>
      <c r="N81" s="46"/>
    </row>
    <row r="82" spans="1:31" s="8" customFormat="1" ht="30" hidden="1" customHeight="1">
      <c r="A82" s="97" t="s">
        <v>80</v>
      </c>
      <c r="B82" s="97"/>
      <c r="C82" s="97"/>
      <c r="D82" s="98">
        <v>55</v>
      </c>
      <c r="E82" s="98">
        <v>115</v>
      </c>
      <c r="F82" s="109">
        <f t="shared" si="10"/>
        <v>209.09090909090909</v>
      </c>
      <c r="G82" s="98">
        <v>0</v>
      </c>
      <c r="H82" s="99">
        <v>0</v>
      </c>
      <c r="I82" s="109" t="str">
        <f t="shared" si="11"/>
        <v xml:space="preserve">0 </v>
      </c>
      <c r="J82" s="99">
        <f>D82+G82</f>
        <v>55</v>
      </c>
      <c r="K82" s="99"/>
      <c r="L82" s="100">
        <f>E82+H82</f>
        <v>115</v>
      </c>
      <c r="M82" s="109">
        <f t="shared" si="12"/>
        <v>209.09090909090909</v>
      </c>
      <c r="N82" s="46"/>
      <c r="P82" s="101"/>
      <c r="W82" s="101"/>
      <c r="X82" s="101"/>
      <c r="Y82" s="102"/>
      <c r="Z82" s="101"/>
      <c r="AA82" s="101"/>
      <c r="AB82" s="102"/>
      <c r="AC82" s="101"/>
      <c r="AD82" s="101"/>
      <c r="AE82" s="101"/>
    </row>
    <row r="83" spans="1:31" s="8" customFormat="1" ht="29.25" hidden="1" customHeight="1">
      <c r="A83" s="97" t="s">
        <v>30</v>
      </c>
      <c r="B83" s="97"/>
      <c r="C83" s="97"/>
      <c r="D83" s="98"/>
      <c r="E83" s="98"/>
      <c r="F83" s="109" t="str">
        <f t="shared" si="10"/>
        <v xml:space="preserve">0 </v>
      </c>
      <c r="G83" s="98">
        <v>0</v>
      </c>
      <c r="H83" s="99">
        <v>0</v>
      </c>
      <c r="I83" s="109" t="str">
        <f t="shared" si="11"/>
        <v xml:space="preserve">0 </v>
      </c>
      <c r="J83" s="99">
        <f>D83+G83</f>
        <v>0</v>
      </c>
      <c r="K83" s="99"/>
      <c r="L83" s="100">
        <f>E83+H83</f>
        <v>0</v>
      </c>
      <c r="M83" s="109" t="str">
        <f t="shared" si="12"/>
        <v xml:space="preserve">0 </v>
      </c>
      <c r="N83" s="46"/>
    </row>
    <row r="84" spans="1:31" s="8" customFormat="1" ht="29.25" hidden="1" customHeight="1">
      <c r="A84" s="97" t="s">
        <v>30</v>
      </c>
      <c r="B84" s="97"/>
      <c r="C84" s="97"/>
      <c r="D84" s="98">
        <v>0</v>
      </c>
      <c r="E84" s="98">
        <v>75</v>
      </c>
      <c r="F84" s="109" t="str">
        <f t="shared" si="10"/>
        <v xml:space="preserve">0 </v>
      </c>
      <c r="G84" s="98">
        <v>0</v>
      </c>
      <c r="H84" s="99">
        <v>0</v>
      </c>
      <c r="I84" s="109" t="str">
        <f t="shared" si="11"/>
        <v xml:space="preserve">0 </v>
      </c>
      <c r="J84" s="99">
        <f>D84+G84</f>
        <v>0</v>
      </c>
      <c r="K84" s="99"/>
      <c r="L84" s="100">
        <f>E84+H84</f>
        <v>75</v>
      </c>
      <c r="M84" s="109" t="str">
        <f t="shared" si="12"/>
        <v xml:space="preserve">0 </v>
      </c>
      <c r="N84" s="46"/>
    </row>
    <row r="85" spans="1:31" s="8" customFormat="1" ht="27" hidden="1" customHeight="1">
      <c r="A85" s="97" t="s">
        <v>71</v>
      </c>
      <c r="B85" s="97"/>
      <c r="C85" s="97"/>
      <c r="D85" s="98">
        <v>3047</v>
      </c>
      <c r="E85" s="98">
        <v>40090</v>
      </c>
      <c r="F85" s="109">
        <f t="shared" si="10"/>
        <v>1315.7203807023302</v>
      </c>
      <c r="G85" s="98">
        <v>2536</v>
      </c>
      <c r="H85" s="99">
        <v>31613</v>
      </c>
      <c r="I85" s="109">
        <f t="shared" si="11"/>
        <v>1246.5694006309147</v>
      </c>
      <c r="J85" s="99">
        <v>4359</v>
      </c>
      <c r="K85" s="99">
        <v>29708</v>
      </c>
      <c r="L85" s="100">
        <f>E85+H85-K85</f>
        <v>41995</v>
      </c>
      <c r="M85" s="109">
        <f t="shared" si="12"/>
        <v>963.4090387703601</v>
      </c>
      <c r="N85" s="46"/>
    </row>
    <row r="86" spans="1:31" s="8" customFormat="1" ht="30" hidden="1" customHeight="1">
      <c r="A86" s="97" t="s">
        <v>72</v>
      </c>
      <c r="B86" s="97"/>
      <c r="C86" s="97"/>
      <c r="D86" s="98">
        <v>0</v>
      </c>
      <c r="E86" s="98">
        <v>0</v>
      </c>
      <c r="F86" s="109" t="str">
        <f t="shared" si="10"/>
        <v xml:space="preserve">0 </v>
      </c>
      <c r="G86" s="98">
        <v>0</v>
      </c>
      <c r="H86" s="99">
        <v>0</v>
      </c>
      <c r="I86" s="109" t="str">
        <f t="shared" si="11"/>
        <v xml:space="preserve">0 </v>
      </c>
      <c r="J86" s="99">
        <f>D86+G86</f>
        <v>0</v>
      </c>
      <c r="K86" s="99"/>
      <c r="L86" s="99">
        <f>E86+H86</f>
        <v>0</v>
      </c>
      <c r="M86" s="109" t="str">
        <f t="shared" si="12"/>
        <v xml:space="preserve">0 </v>
      </c>
      <c r="N86" s="46"/>
    </row>
    <row r="87" spans="1:31" s="8" customFormat="1" ht="36" hidden="1" customHeight="1">
      <c r="A87" s="127" t="s">
        <v>106</v>
      </c>
      <c r="B87" s="127"/>
      <c r="C87" s="127"/>
      <c r="D87" s="128">
        <f>D89+D88</f>
        <v>0</v>
      </c>
      <c r="E87" s="128">
        <f>E89</f>
        <v>0</v>
      </c>
      <c r="F87" s="109" t="str">
        <f t="shared" si="10"/>
        <v xml:space="preserve">0 </v>
      </c>
      <c r="G87" s="128">
        <f>G89</f>
        <v>0</v>
      </c>
      <c r="H87" s="128">
        <f>H89</f>
        <v>0</v>
      </c>
      <c r="I87" s="109" t="str">
        <f t="shared" si="11"/>
        <v xml:space="preserve">0 </v>
      </c>
      <c r="J87" s="128">
        <f>J89+J88</f>
        <v>0</v>
      </c>
      <c r="K87" s="128">
        <f>K89</f>
        <v>0</v>
      </c>
      <c r="L87" s="128">
        <f>L89</f>
        <v>0</v>
      </c>
      <c r="M87" s="109" t="str">
        <f t="shared" si="12"/>
        <v xml:space="preserve">0 </v>
      </c>
      <c r="N87" s="46"/>
    </row>
    <row r="88" spans="1:31" s="8" customFormat="1" ht="54" hidden="1" customHeight="1">
      <c r="A88" s="97" t="s">
        <v>93</v>
      </c>
      <c r="B88" s="97"/>
      <c r="C88" s="97"/>
      <c r="D88" s="129"/>
      <c r="E88" s="128">
        <v>0</v>
      </c>
      <c r="F88" s="109">
        <v>0</v>
      </c>
      <c r="G88" s="128">
        <v>0</v>
      </c>
      <c r="H88" s="128">
        <v>0</v>
      </c>
      <c r="I88" s="109">
        <v>0</v>
      </c>
      <c r="J88" s="128"/>
      <c r="K88" s="128"/>
      <c r="L88" s="128">
        <v>0</v>
      </c>
      <c r="M88" s="109"/>
      <c r="N88" s="46"/>
    </row>
    <row r="89" spans="1:31" s="8" customFormat="1" ht="33" hidden="1" customHeight="1">
      <c r="A89" s="97" t="s">
        <v>112</v>
      </c>
      <c r="B89" s="97"/>
      <c r="C89" s="97"/>
      <c r="D89" s="98"/>
      <c r="E89" s="98">
        <v>0</v>
      </c>
      <c r="F89" s="109" t="str">
        <f t="shared" ref="F89:F136" si="13">IF(D89=0,  "0 ", E89/D89*100)</f>
        <v xml:space="preserve">0 </v>
      </c>
      <c r="G89" s="98">
        <v>0</v>
      </c>
      <c r="H89" s="99">
        <v>0</v>
      </c>
      <c r="I89" s="109" t="str">
        <f t="shared" ref="I89:I129" si="14">IF(G89=0,  "0 ", H89/G89*100)</f>
        <v xml:space="preserve">0 </v>
      </c>
      <c r="J89" s="99">
        <f>D89+G89</f>
        <v>0</v>
      </c>
      <c r="K89" s="99"/>
      <c r="L89" s="100">
        <f>E89+H89</f>
        <v>0</v>
      </c>
      <c r="M89" s="109" t="str">
        <f t="shared" ref="M89:M124" si="15">IF(J89=0,  "0 ", L89/J89*100)</f>
        <v xml:space="preserve">0 </v>
      </c>
      <c r="N89" s="46"/>
    </row>
    <row r="90" spans="1:31" s="8" customFormat="1" ht="33" hidden="1" customHeight="1">
      <c r="A90" s="132" t="s">
        <v>106</v>
      </c>
      <c r="B90" s="132"/>
      <c r="C90" s="132"/>
      <c r="D90" s="130">
        <f>D91</f>
        <v>0</v>
      </c>
      <c r="E90" s="130">
        <f>E91</f>
        <v>0</v>
      </c>
      <c r="F90" s="109" t="str">
        <f t="shared" si="13"/>
        <v xml:space="preserve">0 </v>
      </c>
      <c r="G90" s="130"/>
      <c r="H90" s="135"/>
      <c r="I90" s="109" t="str">
        <f t="shared" si="14"/>
        <v xml:space="preserve">0 </v>
      </c>
      <c r="J90" s="135">
        <v>0</v>
      </c>
      <c r="K90" s="135"/>
      <c r="L90" s="120"/>
      <c r="M90" s="109" t="str">
        <f t="shared" si="15"/>
        <v xml:space="preserve">0 </v>
      </c>
      <c r="N90" s="46"/>
    </row>
    <row r="91" spans="1:31" s="8" customFormat="1" ht="33" hidden="1" customHeight="1">
      <c r="A91" s="97" t="s">
        <v>112</v>
      </c>
      <c r="B91" s="97"/>
      <c r="C91" s="97"/>
      <c r="D91" s="98">
        <v>0</v>
      </c>
      <c r="E91" s="98">
        <v>0</v>
      </c>
      <c r="F91" s="109"/>
      <c r="G91" s="98">
        <v>0</v>
      </c>
      <c r="H91" s="99">
        <v>0</v>
      </c>
      <c r="I91" s="109"/>
      <c r="J91" s="99">
        <v>0</v>
      </c>
      <c r="K91" s="99"/>
      <c r="L91" s="100"/>
      <c r="M91" s="109"/>
      <c r="N91" s="46"/>
    </row>
    <row r="92" spans="1:31" s="8" customFormat="1" ht="24.75" hidden="1" customHeight="1">
      <c r="A92" s="127" t="s">
        <v>49</v>
      </c>
      <c r="B92" s="127"/>
      <c r="C92" s="127"/>
      <c r="D92" s="130">
        <f>D93+D94+D97+D99+D100+D96</f>
        <v>81672</v>
      </c>
      <c r="E92" s="130">
        <f>E93+E94+E97+E99+E100+E96</f>
        <v>264663</v>
      </c>
      <c r="F92" s="109">
        <f t="shared" si="13"/>
        <v>324.0559800176315</v>
      </c>
      <c r="G92" s="128">
        <f>G93+G94+G97+G99+G100</f>
        <v>17</v>
      </c>
      <c r="H92" s="128">
        <f>H93+H94+H97+H99+H100</f>
        <v>20</v>
      </c>
      <c r="I92" s="109">
        <f t="shared" si="14"/>
        <v>117.64705882352942</v>
      </c>
      <c r="J92" s="128">
        <f>J93+J94+J97+J99+J100+J96</f>
        <v>81689</v>
      </c>
      <c r="K92" s="128">
        <f>K93+K94+K97+K99+K100+K96</f>
        <v>0</v>
      </c>
      <c r="L92" s="128">
        <f>L93+L94+L97+L99+L100+L96</f>
        <v>264683</v>
      </c>
      <c r="M92" s="109">
        <f t="shared" si="15"/>
        <v>324.01302500948719</v>
      </c>
      <c r="N92" s="46"/>
    </row>
    <row r="93" spans="1:31" s="8" customFormat="1" ht="24.75" hidden="1" customHeight="1">
      <c r="A93" s="97" t="s">
        <v>9</v>
      </c>
      <c r="B93" s="97"/>
      <c r="C93" s="97"/>
      <c r="D93" s="98">
        <v>22120</v>
      </c>
      <c r="E93" s="98">
        <v>75059</v>
      </c>
      <c r="F93" s="109">
        <f t="shared" si="13"/>
        <v>339.32640144665459</v>
      </c>
      <c r="G93" s="98">
        <v>0</v>
      </c>
      <c r="H93" s="99">
        <v>0</v>
      </c>
      <c r="I93" s="109" t="str">
        <f t="shared" si="14"/>
        <v xml:space="preserve">0 </v>
      </c>
      <c r="J93" s="99">
        <v>22120</v>
      </c>
      <c r="K93" s="99"/>
      <c r="L93" s="100">
        <f>E93+H93</f>
        <v>75059</v>
      </c>
      <c r="M93" s="109">
        <f t="shared" si="15"/>
        <v>339.32640144665459</v>
      </c>
      <c r="N93" s="46"/>
    </row>
    <row r="94" spans="1:31" s="8" customFormat="1" ht="25.5" hidden="1" customHeight="1">
      <c r="A94" s="97" t="s">
        <v>10</v>
      </c>
      <c r="B94" s="97"/>
      <c r="C94" s="97"/>
      <c r="D94" s="98">
        <v>48614</v>
      </c>
      <c r="E94" s="98">
        <v>167207</v>
      </c>
      <c r="F94" s="109">
        <f t="shared" si="13"/>
        <v>343.94824536141851</v>
      </c>
      <c r="G94" s="98">
        <v>0</v>
      </c>
      <c r="H94" s="99">
        <v>0</v>
      </c>
      <c r="I94" s="109" t="str">
        <f t="shared" si="14"/>
        <v xml:space="preserve">0 </v>
      </c>
      <c r="J94" s="99">
        <f>D94+G94</f>
        <v>48614</v>
      </c>
      <c r="K94" s="99"/>
      <c r="L94" s="100">
        <f>E94+H94</f>
        <v>167207</v>
      </c>
      <c r="M94" s="109">
        <f t="shared" si="15"/>
        <v>343.94824536141851</v>
      </c>
      <c r="N94" s="46"/>
    </row>
    <row r="95" spans="1:31" s="8" customFormat="1" ht="0.75" hidden="1" customHeight="1">
      <c r="A95" s="97" t="s">
        <v>21</v>
      </c>
      <c r="B95" s="97"/>
      <c r="C95" s="97"/>
      <c r="D95" s="98">
        <v>0</v>
      </c>
      <c r="E95" s="98"/>
      <c r="F95" s="109" t="str">
        <f t="shared" si="13"/>
        <v xml:space="preserve">0 </v>
      </c>
      <c r="G95" s="98"/>
      <c r="H95" s="99"/>
      <c r="I95" s="109" t="str">
        <f t="shared" si="14"/>
        <v xml:space="preserve">0 </v>
      </c>
      <c r="J95" s="99">
        <f>D95+G95</f>
        <v>0</v>
      </c>
      <c r="K95" s="99"/>
      <c r="L95" s="100">
        <f>E95+H95</f>
        <v>0</v>
      </c>
      <c r="M95" s="109" t="str">
        <f t="shared" si="15"/>
        <v xml:space="preserve">0 </v>
      </c>
      <c r="N95" s="46"/>
    </row>
    <row r="96" spans="1:31" s="8" customFormat="1" ht="41.25" hidden="1" customHeight="1">
      <c r="A96" s="97" t="s">
        <v>113</v>
      </c>
      <c r="B96" s="97"/>
      <c r="C96" s="97"/>
      <c r="D96" s="98">
        <v>5885</v>
      </c>
      <c r="E96" s="98">
        <v>11436</v>
      </c>
      <c r="F96" s="109">
        <f t="shared" si="13"/>
        <v>194.32455395072216</v>
      </c>
      <c r="G96" s="98">
        <v>0</v>
      </c>
      <c r="H96" s="99">
        <v>0</v>
      </c>
      <c r="I96" s="109" t="str">
        <f t="shared" si="14"/>
        <v xml:space="preserve">0 </v>
      </c>
      <c r="J96" s="99">
        <f>D96+G96</f>
        <v>5885</v>
      </c>
      <c r="K96" s="99"/>
      <c r="L96" s="100">
        <f>E96+H96</f>
        <v>11436</v>
      </c>
      <c r="M96" s="109">
        <f t="shared" si="15"/>
        <v>194.32455395072216</v>
      </c>
      <c r="N96" s="46"/>
    </row>
    <row r="97" spans="1:14" s="8" customFormat="1" ht="54.75" hidden="1" customHeight="1">
      <c r="A97" s="97" t="s">
        <v>96</v>
      </c>
      <c r="B97" s="97"/>
      <c r="C97" s="97"/>
      <c r="D97" s="98">
        <v>14</v>
      </c>
      <c r="E97" s="98">
        <v>107</v>
      </c>
      <c r="F97" s="109">
        <f t="shared" si="13"/>
        <v>764.28571428571433</v>
      </c>
      <c r="G97" s="98">
        <v>5</v>
      </c>
      <c r="H97" s="99">
        <v>4</v>
      </c>
      <c r="I97" s="109">
        <f t="shared" si="14"/>
        <v>80</v>
      </c>
      <c r="J97" s="99">
        <f t="shared" ref="J97:J102" si="16">D97+G97</f>
        <v>19</v>
      </c>
      <c r="K97" s="99"/>
      <c r="L97" s="100">
        <f>E97+H97-K97</f>
        <v>111</v>
      </c>
      <c r="M97" s="109">
        <f t="shared" si="15"/>
        <v>584.21052631578948</v>
      </c>
      <c r="N97" s="46"/>
    </row>
    <row r="98" spans="1:14" s="8" customFormat="1" ht="0.75" hidden="1" customHeight="1">
      <c r="A98" s="97" t="s">
        <v>39</v>
      </c>
      <c r="B98" s="97"/>
      <c r="C98" s="97"/>
      <c r="D98" s="98">
        <v>0</v>
      </c>
      <c r="E98" s="98"/>
      <c r="F98" s="109" t="str">
        <f t="shared" si="13"/>
        <v xml:space="preserve">0 </v>
      </c>
      <c r="G98" s="98"/>
      <c r="H98" s="99"/>
      <c r="I98" s="109" t="str">
        <f t="shared" si="14"/>
        <v xml:space="preserve">0 </v>
      </c>
      <c r="J98" s="99">
        <f t="shared" si="16"/>
        <v>0</v>
      </c>
      <c r="K98" s="99"/>
      <c r="L98" s="100">
        <f>E98+H98</f>
        <v>0</v>
      </c>
      <c r="M98" s="109" t="str">
        <f t="shared" si="15"/>
        <v xml:space="preserve">0 </v>
      </c>
      <c r="N98" s="46"/>
    </row>
    <row r="99" spans="1:14" s="8" customFormat="1" ht="38.25" hidden="1" customHeight="1">
      <c r="A99" s="97" t="s">
        <v>20</v>
      </c>
      <c r="B99" s="97"/>
      <c r="C99" s="97"/>
      <c r="D99" s="98">
        <v>68</v>
      </c>
      <c r="E99" s="98">
        <v>172</v>
      </c>
      <c r="F99" s="109">
        <f t="shared" si="13"/>
        <v>252.94117647058823</v>
      </c>
      <c r="G99" s="98">
        <v>12</v>
      </c>
      <c r="H99" s="99">
        <v>16</v>
      </c>
      <c r="I99" s="109">
        <f t="shared" si="14"/>
        <v>133.33333333333331</v>
      </c>
      <c r="J99" s="99">
        <f t="shared" si="16"/>
        <v>80</v>
      </c>
      <c r="K99" s="99"/>
      <c r="L99" s="100">
        <f>E99+H99-K99</f>
        <v>188</v>
      </c>
      <c r="M99" s="109">
        <f t="shared" si="15"/>
        <v>235</v>
      </c>
      <c r="N99" s="46"/>
    </row>
    <row r="100" spans="1:14" s="8" customFormat="1" ht="37.5" hidden="1" customHeight="1">
      <c r="A100" s="97" t="s">
        <v>29</v>
      </c>
      <c r="B100" s="97"/>
      <c r="C100" s="97"/>
      <c r="D100" s="98">
        <v>4971</v>
      </c>
      <c r="E100" s="98">
        <v>10682</v>
      </c>
      <c r="F100" s="109">
        <f t="shared" si="13"/>
        <v>214.88634077650372</v>
      </c>
      <c r="G100" s="98">
        <v>0</v>
      </c>
      <c r="H100" s="99">
        <v>0</v>
      </c>
      <c r="I100" s="109" t="str">
        <f t="shared" si="14"/>
        <v xml:space="preserve">0 </v>
      </c>
      <c r="J100" s="99">
        <f t="shared" si="16"/>
        <v>4971</v>
      </c>
      <c r="K100" s="99"/>
      <c r="L100" s="100">
        <f>E100+H100</f>
        <v>10682</v>
      </c>
      <c r="M100" s="109">
        <f t="shared" si="15"/>
        <v>214.88634077650372</v>
      </c>
      <c r="N100" s="46"/>
    </row>
    <row r="101" spans="1:14" s="8" customFormat="1" ht="33.75" hidden="1" customHeight="1">
      <c r="A101" s="127" t="s">
        <v>97</v>
      </c>
      <c r="B101" s="127"/>
      <c r="C101" s="127"/>
      <c r="D101" s="128">
        <f>D102+D103+D104</f>
        <v>21052</v>
      </c>
      <c r="E101" s="128">
        <f>E102+E103+E104</f>
        <v>43631</v>
      </c>
      <c r="F101" s="109">
        <f t="shared" si="13"/>
        <v>207.25346760402812</v>
      </c>
      <c r="G101" s="128">
        <f>G102+G103+G104</f>
        <v>2</v>
      </c>
      <c r="H101" s="128">
        <f>H102+H103+H104</f>
        <v>0</v>
      </c>
      <c r="I101" s="109">
        <f t="shared" si="14"/>
        <v>0</v>
      </c>
      <c r="J101" s="128">
        <f>J102+J103+J104</f>
        <v>21054</v>
      </c>
      <c r="K101" s="128">
        <f>K102+K103+K104</f>
        <v>0</v>
      </c>
      <c r="L101" s="128">
        <f>L102+L103+L104</f>
        <v>43631</v>
      </c>
      <c r="M101" s="109">
        <f t="shared" si="15"/>
        <v>207.23377980431272</v>
      </c>
      <c r="N101" s="46"/>
    </row>
    <row r="102" spans="1:14" s="8" customFormat="1" ht="24.75" hidden="1" customHeight="1">
      <c r="A102" s="97" t="s">
        <v>11</v>
      </c>
      <c r="B102" s="97"/>
      <c r="C102" s="97"/>
      <c r="D102" s="98">
        <v>16324</v>
      </c>
      <c r="E102" s="98">
        <v>33716</v>
      </c>
      <c r="F102" s="109">
        <f t="shared" si="13"/>
        <v>206.54251408968389</v>
      </c>
      <c r="G102" s="98">
        <v>2</v>
      </c>
      <c r="H102" s="99">
        <v>0</v>
      </c>
      <c r="I102" s="109">
        <f t="shared" si="14"/>
        <v>0</v>
      </c>
      <c r="J102" s="99">
        <f t="shared" si="16"/>
        <v>16326</v>
      </c>
      <c r="K102" s="99"/>
      <c r="L102" s="100">
        <f>E102+H102-K102</f>
        <v>33716</v>
      </c>
      <c r="M102" s="109">
        <f t="shared" si="15"/>
        <v>206.51721180938384</v>
      </c>
      <c r="N102" s="46"/>
    </row>
    <row r="103" spans="1:14" s="8" customFormat="1" ht="21.75" hidden="1" customHeight="1">
      <c r="A103" s="97" t="s">
        <v>12</v>
      </c>
      <c r="B103" s="97"/>
      <c r="C103" s="97"/>
      <c r="D103" s="98"/>
      <c r="E103" s="98">
        <v>0</v>
      </c>
      <c r="F103" s="109" t="str">
        <f t="shared" si="13"/>
        <v xml:space="preserve">0 </v>
      </c>
      <c r="G103" s="98">
        <v>0</v>
      </c>
      <c r="H103" s="99">
        <v>0</v>
      </c>
      <c r="I103" s="109" t="str">
        <f t="shared" si="14"/>
        <v xml:space="preserve">0 </v>
      </c>
      <c r="J103" s="99">
        <f>D103+G103</f>
        <v>0</v>
      </c>
      <c r="K103" s="99"/>
      <c r="L103" s="100">
        <f>E103+H103</f>
        <v>0</v>
      </c>
      <c r="M103" s="109" t="str">
        <f t="shared" si="15"/>
        <v xml:space="preserve">0 </v>
      </c>
      <c r="N103" s="46"/>
    </row>
    <row r="104" spans="1:14" s="8" customFormat="1" ht="46.5" hidden="1" customHeight="1">
      <c r="A104" s="97" t="s">
        <v>73</v>
      </c>
      <c r="B104" s="97"/>
      <c r="C104" s="97"/>
      <c r="D104" s="98">
        <v>4728</v>
      </c>
      <c r="E104" s="98">
        <v>9915</v>
      </c>
      <c r="F104" s="109">
        <f t="shared" si="13"/>
        <v>209.70812182741119</v>
      </c>
      <c r="G104" s="98">
        <v>0</v>
      </c>
      <c r="H104" s="99">
        <v>0</v>
      </c>
      <c r="I104" s="109" t="str">
        <f t="shared" si="14"/>
        <v xml:space="preserve">0 </v>
      </c>
      <c r="J104" s="99">
        <f>D104+G104</f>
        <v>4728</v>
      </c>
      <c r="K104" s="99"/>
      <c r="L104" s="100">
        <f>E104+H104</f>
        <v>9915</v>
      </c>
      <c r="M104" s="109">
        <f t="shared" si="15"/>
        <v>209.70812182741119</v>
      </c>
      <c r="N104" s="46"/>
    </row>
    <row r="105" spans="1:14" s="8" customFormat="1" ht="27" hidden="1" customHeight="1">
      <c r="A105" s="127" t="s">
        <v>84</v>
      </c>
      <c r="B105" s="127"/>
      <c r="C105" s="127"/>
      <c r="D105" s="128">
        <f>D106+D107+D108+D109</f>
        <v>0</v>
      </c>
      <c r="E105" s="128">
        <f>E106+E107+E108+E109</f>
        <v>0</v>
      </c>
      <c r="F105" s="109" t="str">
        <f t="shared" si="13"/>
        <v xml:space="preserve">0 </v>
      </c>
      <c r="G105" s="128">
        <f>G106+G107+G108+G109</f>
        <v>0</v>
      </c>
      <c r="H105" s="128">
        <f>H106+H107+H108+H109</f>
        <v>0</v>
      </c>
      <c r="I105" s="109" t="str">
        <f t="shared" si="14"/>
        <v xml:space="preserve">0 </v>
      </c>
      <c r="J105" s="128">
        <f>J106+J107+J108+J109</f>
        <v>0</v>
      </c>
      <c r="K105" s="128"/>
      <c r="L105" s="128">
        <f>L106+L107+L108+L109</f>
        <v>0</v>
      </c>
      <c r="M105" s="109" t="str">
        <f t="shared" si="15"/>
        <v xml:space="preserve">0 </v>
      </c>
      <c r="N105" s="46"/>
    </row>
    <row r="106" spans="1:14" s="8" customFormat="1" ht="29.25" hidden="1" customHeight="1">
      <c r="A106" s="97" t="s">
        <v>7</v>
      </c>
      <c r="B106" s="97"/>
      <c r="C106" s="97"/>
      <c r="D106" s="98"/>
      <c r="E106" s="98">
        <v>0</v>
      </c>
      <c r="F106" s="109" t="str">
        <f t="shared" si="13"/>
        <v xml:space="preserve">0 </v>
      </c>
      <c r="G106" s="98">
        <v>0</v>
      </c>
      <c r="H106" s="99">
        <v>0</v>
      </c>
      <c r="I106" s="109" t="str">
        <f t="shared" si="14"/>
        <v xml:space="preserve">0 </v>
      </c>
      <c r="J106" s="99">
        <f>D106+G106</f>
        <v>0</v>
      </c>
      <c r="K106" s="99"/>
      <c r="L106" s="99">
        <f>E106+H106</f>
        <v>0</v>
      </c>
      <c r="M106" s="109" t="str">
        <f t="shared" si="15"/>
        <v xml:space="preserve">0 </v>
      </c>
      <c r="N106" s="46"/>
    </row>
    <row r="107" spans="1:14" s="8" customFormat="1" ht="26.25" hidden="1" customHeight="1">
      <c r="A107" s="97" t="s">
        <v>25</v>
      </c>
      <c r="B107" s="97"/>
      <c r="C107" s="97"/>
      <c r="D107" s="98">
        <v>0</v>
      </c>
      <c r="E107" s="98">
        <v>0</v>
      </c>
      <c r="F107" s="109" t="str">
        <f t="shared" si="13"/>
        <v xml:space="preserve">0 </v>
      </c>
      <c r="G107" s="98">
        <v>0</v>
      </c>
      <c r="H107" s="99">
        <v>0</v>
      </c>
      <c r="I107" s="109" t="str">
        <f t="shared" si="14"/>
        <v xml:space="preserve">0 </v>
      </c>
      <c r="J107" s="99">
        <f>D107+G107</f>
        <v>0</v>
      </c>
      <c r="K107" s="99"/>
      <c r="L107" s="99">
        <f>E107+H107</f>
        <v>0</v>
      </c>
      <c r="M107" s="109" t="str">
        <f t="shared" si="15"/>
        <v xml:space="preserve">0 </v>
      </c>
      <c r="N107" s="46"/>
    </row>
    <row r="108" spans="1:14" s="8" customFormat="1" ht="37.5" hidden="1" customHeight="1">
      <c r="A108" s="97" t="s">
        <v>44</v>
      </c>
      <c r="B108" s="97"/>
      <c r="C108" s="97"/>
      <c r="D108" s="98"/>
      <c r="E108" s="98">
        <v>0</v>
      </c>
      <c r="F108" s="109" t="str">
        <f t="shared" si="13"/>
        <v xml:space="preserve">0 </v>
      </c>
      <c r="G108" s="98">
        <v>0</v>
      </c>
      <c r="H108" s="99">
        <v>0</v>
      </c>
      <c r="I108" s="109" t="str">
        <f t="shared" si="14"/>
        <v xml:space="preserve">0 </v>
      </c>
      <c r="J108" s="99">
        <f>D108+G108</f>
        <v>0</v>
      </c>
      <c r="K108" s="99"/>
      <c r="L108" s="99">
        <f>E108+H108</f>
        <v>0</v>
      </c>
      <c r="M108" s="109" t="str">
        <f t="shared" si="15"/>
        <v xml:space="preserve">0 </v>
      </c>
      <c r="N108" s="46"/>
    </row>
    <row r="109" spans="1:14" s="8" customFormat="1" ht="39.75" hidden="1" customHeight="1">
      <c r="A109" s="97" t="s">
        <v>81</v>
      </c>
      <c r="B109" s="97"/>
      <c r="C109" s="97"/>
      <c r="D109" s="98">
        <v>0</v>
      </c>
      <c r="E109" s="98">
        <v>0</v>
      </c>
      <c r="F109" s="109" t="str">
        <f t="shared" si="13"/>
        <v xml:space="preserve">0 </v>
      </c>
      <c r="G109" s="98">
        <v>0</v>
      </c>
      <c r="H109" s="99">
        <v>0</v>
      </c>
      <c r="I109" s="109" t="str">
        <f t="shared" si="14"/>
        <v xml:space="preserve">0 </v>
      </c>
      <c r="J109" s="99">
        <f>D109+G109</f>
        <v>0</v>
      </c>
      <c r="K109" s="99"/>
      <c r="L109" s="99">
        <v>0</v>
      </c>
      <c r="M109" s="109" t="str">
        <f t="shared" si="15"/>
        <v xml:space="preserve">0 </v>
      </c>
      <c r="N109" s="46"/>
    </row>
    <row r="110" spans="1:14" s="8" customFormat="1" ht="24.75" hidden="1" customHeight="1">
      <c r="A110" s="127" t="s">
        <v>50</v>
      </c>
      <c r="B110" s="127"/>
      <c r="C110" s="127"/>
      <c r="D110" s="128">
        <f>D111+D112+D113+D114+D115</f>
        <v>61978</v>
      </c>
      <c r="E110" s="128">
        <f>E111+E112+E113+E114+E115</f>
        <v>108984</v>
      </c>
      <c r="F110" s="109">
        <f t="shared" si="13"/>
        <v>175.84304107909259</v>
      </c>
      <c r="G110" s="128">
        <f>G111+G112+G113+G114+G115</f>
        <v>0</v>
      </c>
      <c r="H110" s="128">
        <v>0</v>
      </c>
      <c r="I110" s="109" t="str">
        <f t="shared" si="14"/>
        <v xml:space="preserve">0 </v>
      </c>
      <c r="J110" s="128">
        <f>J111+J112+J113+J114+J115</f>
        <v>61978</v>
      </c>
      <c r="K110" s="128">
        <f>K111+K112+K113+K114+K115</f>
        <v>0</v>
      </c>
      <c r="L110" s="128">
        <f>L111+L112+L113+L114+L115</f>
        <v>108984</v>
      </c>
      <c r="M110" s="109">
        <f t="shared" si="15"/>
        <v>175.84304107909259</v>
      </c>
      <c r="N110" s="46"/>
    </row>
    <row r="111" spans="1:14" s="8" customFormat="1" ht="21" hidden="1" customHeight="1">
      <c r="A111" s="97" t="s">
        <v>13</v>
      </c>
      <c r="B111" s="97"/>
      <c r="C111" s="97"/>
      <c r="D111" s="98">
        <v>3003</v>
      </c>
      <c r="E111" s="98">
        <v>5144</v>
      </c>
      <c r="F111" s="109">
        <f t="shared" si="13"/>
        <v>171.2953712953713</v>
      </c>
      <c r="G111" s="98">
        <v>0</v>
      </c>
      <c r="H111" s="99">
        <v>0</v>
      </c>
      <c r="I111" s="109" t="str">
        <f t="shared" si="14"/>
        <v xml:space="preserve">0 </v>
      </c>
      <c r="J111" s="99">
        <v>3003</v>
      </c>
      <c r="K111" s="99"/>
      <c r="L111" s="100">
        <f>E111+H111</f>
        <v>5144</v>
      </c>
      <c r="M111" s="109">
        <f t="shared" si="15"/>
        <v>171.2953712953713</v>
      </c>
      <c r="N111" s="46"/>
    </row>
    <row r="112" spans="1:14" s="8" customFormat="1" ht="36" hidden="1" customHeight="1">
      <c r="A112" s="97" t="s">
        <v>33</v>
      </c>
      <c r="B112" s="97"/>
      <c r="C112" s="97"/>
      <c r="D112" s="98">
        <v>14373</v>
      </c>
      <c r="E112" s="98">
        <v>25992</v>
      </c>
      <c r="F112" s="109">
        <f t="shared" si="13"/>
        <v>180.83907326236695</v>
      </c>
      <c r="G112" s="98">
        <v>0</v>
      </c>
      <c r="H112" s="99">
        <v>0</v>
      </c>
      <c r="I112" s="109" t="str">
        <f t="shared" si="14"/>
        <v xml:space="preserve">0 </v>
      </c>
      <c r="J112" s="99">
        <f>D112+G112</f>
        <v>14373</v>
      </c>
      <c r="K112" s="99"/>
      <c r="L112" s="100">
        <f>E112+H112</f>
        <v>25992</v>
      </c>
      <c r="M112" s="109">
        <f t="shared" si="15"/>
        <v>180.83907326236695</v>
      </c>
      <c r="N112" s="46"/>
    </row>
    <row r="113" spans="1:16" s="8" customFormat="1" ht="36" hidden="1" customHeight="1">
      <c r="A113" s="97" t="s">
        <v>31</v>
      </c>
      <c r="B113" s="97"/>
      <c r="C113" s="97"/>
      <c r="D113" s="98">
        <v>26620</v>
      </c>
      <c r="E113" s="98">
        <v>49567</v>
      </c>
      <c r="F113" s="109">
        <f t="shared" si="13"/>
        <v>186.20210368144251</v>
      </c>
      <c r="G113" s="98">
        <v>0</v>
      </c>
      <c r="H113" s="99">
        <v>0</v>
      </c>
      <c r="I113" s="109" t="str">
        <f t="shared" si="14"/>
        <v xml:space="preserve">0 </v>
      </c>
      <c r="J113" s="99">
        <f>D113+G113</f>
        <v>26620</v>
      </c>
      <c r="K113" s="99"/>
      <c r="L113" s="100">
        <f>E113+H113</f>
        <v>49567</v>
      </c>
      <c r="M113" s="109">
        <f t="shared" si="15"/>
        <v>186.20210368144251</v>
      </c>
      <c r="N113" s="46"/>
    </row>
    <row r="114" spans="1:16" s="8" customFormat="1" ht="21" hidden="1" customHeight="1">
      <c r="A114" s="97" t="s">
        <v>58</v>
      </c>
      <c r="B114" s="97"/>
      <c r="C114" s="97"/>
      <c r="D114" s="98">
        <v>15670</v>
      </c>
      <c r="E114" s="98">
        <v>23544</v>
      </c>
      <c r="F114" s="109">
        <f t="shared" si="13"/>
        <v>150.24888321633696</v>
      </c>
      <c r="G114" s="98">
        <v>0</v>
      </c>
      <c r="H114" s="99">
        <v>0</v>
      </c>
      <c r="I114" s="109" t="str">
        <f t="shared" si="14"/>
        <v xml:space="preserve">0 </v>
      </c>
      <c r="J114" s="99">
        <f>D114+G114</f>
        <v>15670</v>
      </c>
      <c r="K114" s="99"/>
      <c r="L114" s="100">
        <f>E114+H114</f>
        <v>23544</v>
      </c>
      <c r="M114" s="109">
        <f t="shared" si="15"/>
        <v>150.24888321633696</v>
      </c>
      <c r="N114" s="46"/>
    </row>
    <row r="115" spans="1:16" s="8" customFormat="1" ht="35.25" hidden="1" customHeight="1">
      <c r="A115" s="97" t="s">
        <v>32</v>
      </c>
      <c r="B115" s="97"/>
      <c r="C115" s="97"/>
      <c r="D115" s="98">
        <v>2312</v>
      </c>
      <c r="E115" s="131">
        <v>4737</v>
      </c>
      <c r="F115" s="109">
        <f t="shared" si="13"/>
        <v>204.88754325259518</v>
      </c>
      <c r="G115" s="98">
        <v>0</v>
      </c>
      <c r="H115" s="99">
        <v>0</v>
      </c>
      <c r="I115" s="109" t="str">
        <f t="shared" si="14"/>
        <v xml:space="preserve">0 </v>
      </c>
      <c r="J115" s="99">
        <f>D115+G115</f>
        <v>2312</v>
      </c>
      <c r="K115" s="99"/>
      <c r="L115" s="100">
        <f>E115+H115</f>
        <v>4737</v>
      </c>
      <c r="M115" s="109">
        <f t="shared" si="15"/>
        <v>204.88754325259518</v>
      </c>
      <c r="N115" s="46"/>
    </row>
    <row r="116" spans="1:16" s="8" customFormat="1" ht="34.5" hidden="1" customHeight="1">
      <c r="A116" s="132" t="s">
        <v>59</v>
      </c>
      <c r="B116" s="132"/>
      <c r="C116" s="132"/>
      <c r="D116" s="130">
        <f>D117+D118+D119+D124+D125</f>
        <v>5735</v>
      </c>
      <c r="E116" s="130">
        <f>E117+E118+E119+E124+E125</f>
        <v>13623</v>
      </c>
      <c r="F116" s="109">
        <f t="shared" si="13"/>
        <v>237.54141238012204</v>
      </c>
      <c r="G116" s="130">
        <f>G117+G118+G119+G124</f>
        <v>0</v>
      </c>
      <c r="H116" s="130">
        <f>H117+H118+H119+H124</f>
        <v>0</v>
      </c>
      <c r="I116" s="109" t="str">
        <f t="shared" si="14"/>
        <v xml:space="preserve">0 </v>
      </c>
      <c r="J116" s="133">
        <f>J117+J118+J119+J124+J125</f>
        <v>5735</v>
      </c>
      <c r="K116" s="133">
        <f>K117+K118+K119+K124+K125</f>
        <v>0</v>
      </c>
      <c r="L116" s="133">
        <f>L117+L118+L119+L124+L125</f>
        <v>13623</v>
      </c>
      <c r="M116" s="109">
        <f t="shared" si="15"/>
        <v>237.54141238012204</v>
      </c>
      <c r="N116" s="46"/>
      <c r="P116" s="21"/>
    </row>
    <row r="117" spans="1:16" s="8" customFormat="1" ht="22.5" hidden="1" customHeight="1">
      <c r="A117" s="97" t="s">
        <v>60</v>
      </c>
      <c r="B117" s="97"/>
      <c r="C117" s="97"/>
      <c r="D117" s="98">
        <v>3506</v>
      </c>
      <c r="E117" s="131">
        <v>7694</v>
      </c>
      <c r="F117" s="109">
        <f t="shared" si="13"/>
        <v>219.45236737022248</v>
      </c>
      <c r="G117" s="98">
        <v>0</v>
      </c>
      <c r="H117" s="99">
        <v>0</v>
      </c>
      <c r="I117" s="109" t="str">
        <f t="shared" si="14"/>
        <v xml:space="preserve">0 </v>
      </c>
      <c r="J117" s="99">
        <f>D117+G117</f>
        <v>3506</v>
      </c>
      <c r="K117" s="99"/>
      <c r="L117" s="100">
        <f>E117+H117</f>
        <v>7694</v>
      </c>
      <c r="M117" s="109">
        <f t="shared" si="15"/>
        <v>219.45236737022248</v>
      </c>
      <c r="N117" s="46"/>
    </row>
    <row r="118" spans="1:16" s="8" customFormat="1" ht="22.5" hidden="1" customHeight="1">
      <c r="A118" s="97" t="s">
        <v>61</v>
      </c>
      <c r="B118" s="97"/>
      <c r="C118" s="97"/>
      <c r="D118" s="98">
        <v>2174</v>
      </c>
      <c r="E118" s="131">
        <v>5775</v>
      </c>
      <c r="F118" s="109">
        <f t="shared" si="13"/>
        <v>265.63937442502299</v>
      </c>
      <c r="G118" s="98">
        <v>0</v>
      </c>
      <c r="H118" s="99">
        <v>0</v>
      </c>
      <c r="I118" s="109" t="str">
        <f t="shared" si="14"/>
        <v xml:space="preserve">0 </v>
      </c>
      <c r="J118" s="99">
        <f>D118+G118</f>
        <v>2174</v>
      </c>
      <c r="K118" s="99"/>
      <c r="L118" s="100">
        <f>E118+H118</f>
        <v>5775</v>
      </c>
      <c r="M118" s="109">
        <f t="shared" si="15"/>
        <v>265.63937442502299</v>
      </c>
      <c r="N118" s="46"/>
    </row>
    <row r="119" spans="1:16" s="8" customFormat="1" ht="54.75" hidden="1" customHeight="1">
      <c r="A119" s="97" t="s">
        <v>77</v>
      </c>
      <c r="B119" s="97"/>
      <c r="C119" s="97"/>
      <c r="D119" s="98">
        <v>0</v>
      </c>
      <c r="E119" s="131"/>
      <c r="F119" s="109" t="str">
        <f t="shared" si="13"/>
        <v xml:space="preserve">0 </v>
      </c>
      <c r="G119" s="98">
        <v>0</v>
      </c>
      <c r="H119" s="99">
        <v>0</v>
      </c>
      <c r="I119" s="109" t="str">
        <f t="shared" si="14"/>
        <v xml:space="preserve">0 </v>
      </c>
      <c r="J119" s="99">
        <f t="shared" ref="J119:J125" si="17">D119+G119</f>
        <v>0</v>
      </c>
      <c r="K119" s="99"/>
      <c r="L119" s="100">
        <f t="shared" ref="L119:L125" si="18">E119+H119</f>
        <v>0</v>
      </c>
      <c r="M119" s="109" t="str">
        <f t="shared" si="15"/>
        <v xml:space="preserve">0 </v>
      </c>
      <c r="N119" s="46"/>
    </row>
    <row r="120" spans="1:16" s="8" customFormat="1" ht="33" hidden="1" customHeight="1">
      <c r="A120" s="132" t="s">
        <v>65</v>
      </c>
      <c r="B120" s="132"/>
      <c r="C120" s="132"/>
      <c r="D120" s="130">
        <f>D121+D122</f>
        <v>0</v>
      </c>
      <c r="E120" s="133"/>
      <c r="F120" s="109" t="str">
        <f t="shared" si="13"/>
        <v xml:space="preserve">0 </v>
      </c>
      <c r="G120" s="130">
        <f>G121+G122</f>
        <v>0</v>
      </c>
      <c r="H120" s="133">
        <f>H121+H122</f>
        <v>0</v>
      </c>
      <c r="I120" s="109" t="str">
        <f t="shared" si="14"/>
        <v xml:space="preserve">0 </v>
      </c>
      <c r="J120" s="99">
        <f t="shared" si="17"/>
        <v>0</v>
      </c>
      <c r="K120" s="133"/>
      <c r="L120" s="100">
        <f t="shared" si="18"/>
        <v>0</v>
      </c>
      <c r="M120" s="109" t="str">
        <f t="shared" si="15"/>
        <v xml:space="preserve">0 </v>
      </c>
      <c r="N120" s="46"/>
    </row>
    <row r="121" spans="1:16" s="8" customFormat="1" ht="26.25" hidden="1" customHeight="1">
      <c r="A121" s="97" t="s">
        <v>66</v>
      </c>
      <c r="B121" s="97"/>
      <c r="C121" s="97"/>
      <c r="D121" s="98"/>
      <c r="E121" s="131"/>
      <c r="F121" s="109" t="str">
        <f t="shared" si="13"/>
        <v xml:space="preserve">0 </v>
      </c>
      <c r="G121" s="98">
        <v>0</v>
      </c>
      <c r="H121" s="99">
        <v>0</v>
      </c>
      <c r="I121" s="109" t="str">
        <f t="shared" si="14"/>
        <v xml:space="preserve">0 </v>
      </c>
      <c r="J121" s="99">
        <f t="shared" si="17"/>
        <v>0</v>
      </c>
      <c r="K121" s="99"/>
      <c r="L121" s="100">
        <f t="shared" si="18"/>
        <v>0</v>
      </c>
      <c r="M121" s="109" t="str">
        <f t="shared" si="15"/>
        <v xml:space="preserve">0 </v>
      </c>
      <c r="N121" s="46"/>
    </row>
    <row r="122" spans="1:16" s="8" customFormat="1" ht="27" hidden="1" customHeight="1">
      <c r="A122" s="97" t="s">
        <v>67</v>
      </c>
      <c r="B122" s="97"/>
      <c r="C122" s="97"/>
      <c r="D122" s="98">
        <v>0</v>
      </c>
      <c r="E122" s="131"/>
      <c r="F122" s="109" t="str">
        <f t="shared" si="13"/>
        <v xml:space="preserve">0 </v>
      </c>
      <c r="G122" s="98">
        <v>0</v>
      </c>
      <c r="H122" s="99">
        <v>0</v>
      </c>
      <c r="I122" s="109" t="str">
        <f t="shared" si="14"/>
        <v xml:space="preserve">0 </v>
      </c>
      <c r="J122" s="99">
        <f t="shared" si="17"/>
        <v>0</v>
      </c>
      <c r="K122" s="99"/>
      <c r="L122" s="100">
        <f t="shared" si="18"/>
        <v>0</v>
      </c>
      <c r="M122" s="109" t="str">
        <f t="shared" si="15"/>
        <v xml:space="preserve">0 </v>
      </c>
      <c r="N122" s="46"/>
    </row>
    <row r="123" spans="1:16" s="8" customFormat="1" ht="27" hidden="1" customHeight="1">
      <c r="A123" s="97" t="s">
        <v>68</v>
      </c>
      <c r="B123" s="97"/>
      <c r="C123" s="97"/>
      <c r="D123" s="98">
        <v>0</v>
      </c>
      <c r="E123" s="131"/>
      <c r="F123" s="109" t="str">
        <f t="shared" si="13"/>
        <v xml:space="preserve">0 </v>
      </c>
      <c r="G123" s="98">
        <v>0</v>
      </c>
      <c r="H123" s="99">
        <v>0</v>
      </c>
      <c r="I123" s="109" t="str">
        <f t="shared" si="14"/>
        <v xml:space="preserve">0 </v>
      </c>
      <c r="J123" s="99">
        <f t="shared" si="17"/>
        <v>0</v>
      </c>
      <c r="K123" s="99"/>
      <c r="L123" s="100">
        <f t="shared" si="18"/>
        <v>0</v>
      </c>
      <c r="M123" s="109" t="str">
        <f t="shared" si="15"/>
        <v xml:space="preserve">0 </v>
      </c>
      <c r="N123" s="46"/>
    </row>
    <row r="124" spans="1:16" s="8" customFormat="1" ht="30.75" hidden="1" customHeight="1">
      <c r="A124" s="97" t="s">
        <v>77</v>
      </c>
      <c r="B124" s="97"/>
      <c r="C124" s="97"/>
      <c r="D124" s="98"/>
      <c r="E124" s="131">
        <v>0</v>
      </c>
      <c r="F124" s="109" t="str">
        <f t="shared" si="13"/>
        <v xml:space="preserve">0 </v>
      </c>
      <c r="G124" s="98">
        <v>0</v>
      </c>
      <c r="H124" s="99">
        <v>0</v>
      </c>
      <c r="I124" s="109" t="str">
        <f t="shared" si="14"/>
        <v xml:space="preserve">0 </v>
      </c>
      <c r="J124" s="99">
        <f t="shared" si="17"/>
        <v>0</v>
      </c>
      <c r="K124" s="99"/>
      <c r="L124" s="100">
        <f t="shared" si="18"/>
        <v>0</v>
      </c>
      <c r="M124" s="109" t="str">
        <f t="shared" si="15"/>
        <v xml:space="preserve">0 </v>
      </c>
      <c r="N124" s="46"/>
    </row>
    <row r="125" spans="1:16" s="8" customFormat="1" ht="30.75" hidden="1" customHeight="1">
      <c r="A125" s="97" t="s">
        <v>119</v>
      </c>
      <c r="B125" s="97"/>
      <c r="C125" s="97"/>
      <c r="D125" s="98">
        <v>55</v>
      </c>
      <c r="E125" s="131">
        <v>154</v>
      </c>
      <c r="F125" s="109">
        <f t="shared" si="13"/>
        <v>280</v>
      </c>
      <c r="G125" s="98">
        <v>0</v>
      </c>
      <c r="H125" s="99">
        <v>0</v>
      </c>
      <c r="I125" s="109" t="str">
        <f t="shared" si="14"/>
        <v xml:space="preserve">0 </v>
      </c>
      <c r="J125" s="99">
        <f t="shared" si="17"/>
        <v>55</v>
      </c>
      <c r="K125" s="99"/>
      <c r="L125" s="100">
        <f t="shared" si="18"/>
        <v>154</v>
      </c>
      <c r="M125" s="109"/>
      <c r="N125" s="46"/>
    </row>
    <row r="126" spans="1:16" s="8" customFormat="1" ht="35.25" hidden="1" customHeight="1">
      <c r="A126" s="132" t="s">
        <v>65</v>
      </c>
      <c r="B126" s="132"/>
      <c r="C126" s="132"/>
      <c r="D126" s="128">
        <f>D127+D129</f>
        <v>255</v>
      </c>
      <c r="E126" s="128">
        <f>E127+E129</f>
        <v>422</v>
      </c>
      <c r="F126" s="109">
        <f t="shared" si="13"/>
        <v>165.49019607843135</v>
      </c>
      <c r="G126" s="128">
        <f>G128+G127</f>
        <v>0</v>
      </c>
      <c r="H126" s="128">
        <f>H128+H127+H129</f>
        <v>0</v>
      </c>
      <c r="I126" s="109" t="str">
        <f t="shared" si="14"/>
        <v xml:space="preserve">0 </v>
      </c>
      <c r="J126" s="128">
        <f>J127+J129</f>
        <v>255</v>
      </c>
      <c r="K126" s="128">
        <f>K128+K127+K129</f>
        <v>0</v>
      </c>
      <c r="L126" s="128">
        <f>L128+L127+L129</f>
        <v>422</v>
      </c>
      <c r="M126" s="109">
        <f t="shared" ref="M126:M136" si="19">IF(J126=0,  "0 ", L126/J126*100)</f>
        <v>165.49019607843135</v>
      </c>
      <c r="N126" s="46"/>
    </row>
    <row r="127" spans="1:16" s="8" customFormat="1" ht="34.5" hidden="1" customHeight="1">
      <c r="A127" s="97" t="s">
        <v>66</v>
      </c>
      <c r="B127" s="97"/>
      <c r="C127" s="97"/>
      <c r="D127" s="129">
        <v>0</v>
      </c>
      <c r="E127" s="129">
        <v>100</v>
      </c>
      <c r="F127" s="109" t="str">
        <f t="shared" si="13"/>
        <v xml:space="preserve">0 </v>
      </c>
      <c r="G127" s="129">
        <v>0</v>
      </c>
      <c r="H127" s="129">
        <v>0</v>
      </c>
      <c r="I127" s="109" t="str">
        <f t="shared" si="14"/>
        <v xml:space="preserve">0 </v>
      </c>
      <c r="J127" s="99">
        <f>D127+G127</f>
        <v>0</v>
      </c>
      <c r="K127" s="99"/>
      <c r="L127" s="100">
        <f>E127+H127</f>
        <v>100</v>
      </c>
      <c r="M127" s="109" t="str">
        <f t="shared" si="19"/>
        <v xml:space="preserve">0 </v>
      </c>
      <c r="N127" s="46"/>
    </row>
    <row r="128" spans="1:16" s="8" customFormat="1" ht="54.75" hidden="1" customHeight="1">
      <c r="A128" s="97" t="s">
        <v>67</v>
      </c>
      <c r="B128" s="97"/>
      <c r="C128" s="97"/>
      <c r="D128" s="98"/>
      <c r="E128" s="131">
        <v>0</v>
      </c>
      <c r="F128" s="109" t="str">
        <f t="shared" si="13"/>
        <v xml:space="preserve">0 </v>
      </c>
      <c r="G128" s="98">
        <v>0</v>
      </c>
      <c r="H128" s="99">
        <v>0</v>
      </c>
      <c r="I128" s="109" t="str">
        <f t="shared" si="14"/>
        <v xml:space="preserve">0 </v>
      </c>
      <c r="J128" s="99">
        <f>D128+G128</f>
        <v>0</v>
      </c>
      <c r="K128" s="99"/>
      <c r="L128" s="100">
        <f>E128+H128</f>
        <v>0</v>
      </c>
      <c r="M128" s="109" t="str">
        <f t="shared" si="19"/>
        <v xml:space="preserve">0 </v>
      </c>
      <c r="N128" s="46"/>
    </row>
    <row r="129" spans="1:14" s="8" customFormat="1" ht="38.25" hidden="1" customHeight="1">
      <c r="A129" s="97" t="s">
        <v>67</v>
      </c>
      <c r="B129" s="97"/>
      <c r="C129" s="97"/>
      <c r="D129" s="98">
        <v>255</v>
      </c>
      <c r="E129" s="131">
        <v>322</v>
      </c>
      <c r="F129" s="109">
        <f t="shared" si="13"/>
        <v>126.27450980392156</v>
      </c>
      <c r="G129" s="98">
        <v>0</v>
      </c>
      <c r="H129" s="99">
        <v>0</v>
      </c>
      <c r="I129" s="109" t="str">
        <f t="shared" si="14"/>
        <v xml:space="preserve">0 </v>
      </c>
      <c r="J129" s="99">
        <f>D129+G129</f>
        <v>255</v>
      </c>
      <c r="K129" s="99"/>
      <c r="L129" s="100">
        <f>E129+H129</f>
        <v>322</v>
      </c>
      <c r="M129" s="109">
        <f t="shared" si="19"/>
        <v>126.27450980392156</v>
      </c>
      <c r="N129" s="46"/>
    </row>
    <row r="130" spans="1:14" s="13" customFormat="1" ht="52.5" hidden="1" customHeight="1">
      <c r="A130" s="132" t="s">
        <v>98</v>
      </c>
      <c r="B130" s="132"/>
      <c r="C130" s="132"/>
      <c r="D130" s="130">
        <f>D131</f>
        <v>0</v>
      </c>
      <c r="E130" s="130">
        <f>E131</f>
        <v>0</v>
      </c>
      <c r="F130" s="109" t="str">
        <f t="shared" si="13"/>
        <v xml:space="preserve">0 </v>
      </c>
      <c r="G130" s="130">
        <f t="shared" ref="G130:L130" si="20">G131</f>
        <v>0</v>
      </c>
      <c r="H130" s="130">
        <f t="shared" si="20"/>
        <v>0</v>
      </c>
      <c r="I130" s="130" t="str">
        <f t="shared" si="20"/>
        <v xml:space="preserve">0 </v>
      </c>
      <c r="J130" s="130">
        <f t="shared" si="20"/>
        <v>0</v>
      </c>
      <c r="K130" s="130">
        <f t="shared" si="20"/>
        <v>0</v>
      </c>
      <c r="L130" s="130">
        <f t="shared" si="20"/>
        <v>0</v>
      </c>
      <c r="M130" s="109" t="str">
        <f t="shared" si="19"/>
        <v xml:space="preserve">0 </v>
      </c>
      <c r="N130" s="49"/>
    </row>
    <row r="131" spans="1:14" s="8" customFormat="1" ht="33" hidden="1" customHeight="1">
      <c r="A131" s="97" t="s">
        <v>98</v>
      </c>
      <c r="B131" s="97"/>
      <c r="C131" s="97"/>
      <c r="D131" s="98">
        <v>0</v>
      </c>
      <c r="E131" s="131">
        <v>0</v>
      </c>
      <c r="F131" s="109" t="str">
        <f t="shared" si="13"/>
        <v xml:space="preserve">0 </v>
      </c>
      <c r="G131" s="98">
        <v>0</v>
      </c>
      <c r="H131" s="99">
        <v>0</v>
      </c>
      <c r="I131" s="98" t="str">
        <f>I132</f>
        <v xml:space="preserve">0 </v>
      </c>
      <c r="J131" s="99">
        <f>D131+G131</f>
        <v>0</v>
      </c>
      <c r="K131" s="99">
        <f>E131+H131</f>
        <v>0</v>
      </c>
      <c r="L131" s="99">
        <f>F131+I131</f>
        <v>0</v>
      </c>
      <c r="M131" s="109" t="str">
        <f t="shared" si="19"/>
        <v xml:space="preserve">0 </v>
      </c>
    </row>
    <row r="132" spans="1:14" s="8" customFormat="1" ht="35.25" hidden="1" customHeight="1">
      <c r="A132" s="127" t="s">
        <v>51</v>
      </c>
      <c r="B132" s="127"/>
      <c r="C132" s="127"/>
      <c r="D132" s="128">
        <f>D133+D134+D135</f>
        <v>6382</v>
      </c>
      <c r="E132" s="128">
        <f>E133+E134+E135</f>
        <v>13650</v>
      </c>
      <c r="F132" s="109">
        <f t="shared" si="13"/>
        <v>213.88279536195549</v>
      </c>
      <c r="G132" s="128">
        <f>G133+G134+G135</f>
        <v>0</v>
      </c>
      <c r="H132" s="128">
        <f>H133+H134+H135</f>
        <v>0</v>
      </c>
      <c r="I132" s="109" t="str">
        <f>IF(G132=0,  "0 ", H132/G132*100)</f>
        <v xml:space="preserve">0 </v>
      </c>
      <c r="J132" s="128">
        <f>J133+J134+J135</f>
        <v>0</v>
      </c>
      <c r="K132" s="128">
        <f>K133+K134+K135</f>
        <v>13650</v>
      </c>
      <c r="L132" s="128">
        <f>L133+L134+L135</f>
        <v>0</v>
      </c>
      <c r="M132" s="109" t="str">
        <f t="shared" si="19"/>
        <v xml:space="preserve">0 </v>
      </c>
    </row>
    <row r="133" spans="1:14" s="8" customFormat="1" ht="50.25" hidden="1" customHeight="1">
      <c r="A133" s="97" t="s">
        <v>62</v>
      </c>
      <c r="B133" s="97"/>
      <c r="C133" s="97"/>
      <c r="D133" s="98">
        <v>6382</v>
      </c>
      <c r="E133" s="131">
        <v>13650</v>
      </c>
      <c r="F133" s="109">
        <f t="shared" si="13"/>
        <v>213.88279536195549</v>
      </c>
      <c r="G133" s="98">
        <v>0</v>
      </c>
      <c r="H133" s="99">
        <v>0</v>
      </c>
      <c r="I133" s="109" t="str">
        <f>IF(G133=0,  "0 ", H133/G133*100)</f>
        <v xml:space="preserve">0 </v>
      </c>
      <c r="J133" s="99">
        <v>0</v>
      </c>
      <c r="K133" s="99">
        <v>13650</v>
      </c>
      <c r="L133" s="100">
        <v>0</v>
      </c>
      <c r="M133" s="109" t="str">
        <f t="shared" si="19"/>
        <v xml:space="preserve">0 </v>
      </c>
    </row>
    <row r="134" spans="1:14" s="8" customFormat="1" ht="1.5" hidden="1" customHeight="1">
      <c r="A134" s="97" t="s">
        <v>64</v>
      </c>
      <c r="B134" s="97"/>
      <c r="C134" s="97"/>
      <c r="D134" s="98">
        <v>0</v>
      </c>
      <c r="E134" s="131">
        <v>0</v>
      </c>
      <c r="F134" s="109" t="str">
        <f t="shared" si="13"/>
        <v xml:space="preserve">0 </v>
      </c>
      <c r="G134" s="98">
        <v>0</v>
      </c>
      <c r="H134" s="99">
        <v>0</v>
      </c>
      <c r="I134" s="109" t="str">
        <f>IF(G134=0,  "0 ", H134/G134*100)</f>
        <v xml:space="preserve">0 </v>
      </c>
      <c r="J134" s="99">
        <f>D134+G134</f>
        <v>0</v>
      </c>
      <c r="K134" s="99"/>
      <c r="L134" s="99">
        <f>E134+H134</f>
        <v>0</v>
      </c>
      <c r="M134" s="109" t="str">
        <f t="shared" si="19"/>
        <v xml:space="preserve">0 </v>
      </c>
    </row>
    <row r="135" spans="1:14" s="8" customFormat="1" ht="23.25" hidden="1" customHeight="1">
      <c r="A135" s="97" t="s">
        <v>63</v>
      </c>
      <c r="B135" s="97"/>
      <c r="C135" s="97"/>
      <c r="D135" s="98">
        <v>0</v>
      </c>
      <c r="E135" s="131">
        <v>0</v>
      </c>
      <c r="F135" s="109" t="str">
        <f t="shared" si="13"/>
        <v xml:space="preserve">0 </v>
      </c>
      <c r="G135" s="131">
        <v>0</v>
      </c>
      <c r="H135" s="99">
        <v>0</v>
      </c>
      <c r="I135" s="109" t="str">
        <f>IF(G135=0,  "0 ", H135/G135*100)</f>
        <v xml:space="preserve">0 </v>
      </c>
      <c r="J135" s="99">
        <f>D135+G135</f>
        <v>0</v>
      </c>
      <c r="K135" s="99"/>
      <c r="L135" s="99">
        <f>E135+H135</f>
        <v>0</v>
      </c>
      <c r="M135" s="109" t="str">
        <f t="shared" si="19"/>
        <v xml:space="preserve">0 </v>
      </c>
    </row>
    <row r="136" spans="1:14" s="8" customFormat="1" ht="36" hidden="1" customHeight="1">
      <c r="A136" s="132" t="s">
        <v>4</v>
      </c>
      <c r="B136" s="132"/>
      <c r="C136" s="132"/>
      <c r="D136" s="133">
        <f>D56+D64+D67+D73+D81+D87+D92+D101+D105+D110+D116+D126+D132+D130+D90</f>
        <v>207988</v>
      </c>
      <c r="E136" s="133">
        <f>E56+E64+E67+E73+E81+E87+E92+E101+E105+E110+E116+E126+E132+E130</f>
        <v>634979</v>
      </c>
      <c r="F136" s="109">
        <f t="shared" si="13"/>
        <v>305.29597861415084</v>
      </c>
      <c r="G136" s="133">
        <f>G56+G64+G67+G73+G81+G87+G92+G101+G105+G110+G116+G126+G132+G130</f>
        <v>16421</v>
      </c>
      <c r="H136" s="133">
        <f>H56+H64+H67+H73+H81+H87+H92+H101+H105+H110+H116+H126+H132+H130</f>
        <v>59103</v>
      </c>
      <c r="I136" s="109">
        <f>IF(G136=0,  "0 ", H136/G136*100)</f>
        <v>359.92326898483651</v>
      </c>
      <c r="J136" s="133">
        <f>J56+J64+J67+J73+J81+J87+J92+J101+J105+J110+J116+J126+J132+J130+J90</f>
        <v>215222</v>
      </c>
      <c r="K136" s="133">
        <f>K56+K64+K67+K73+K81+K87+K92+K101+K105+K110+K116+K126+K132+K130+K71</f>
        <v>50285</v>
      </c>
      <c r="L136" s="133">
        <f>L56+L64+L67+L73+L81+L87+L92+L101+L105+L110+L116+L126+L132+L130</f>
        <v>643797</v>
      </c>
      <c r="M136" s="109">
        <f t="shared" si="19"/>
        <v>299.13159435373706</v>
      </c>
    </row>
    <row r="137" spans="1:14" s="22" customFormat="1" ht="15.75" hidden="1" customHeight="1">
      <c r="A137" s="2"/>
      <c r="B137" s="2"/>
      <c r="C137" s="2"/>
      <c r="D137" s="2"/>
      <c r="E137" s="2"/>
      <c r="F137" s="2"/>
      <c r="G137" s="2"/>
      <c r="H137" s="1"/>
      <c r="I137" s="1"/>
      <c r="J137" s="1"/>
      <c r="K137" s="1"/>
      <c r="L137" s="47"/>
      <c r="M137" s="47"/>
    </row>
    <row r="138" spans="1:14" s="22" customFormat="1" ht="12" hidden="1" customHeight="1">
      <c r="A138" s="2"/>
      <c r="B138" s="2"/>
      <c r="C138" s="2"/>
      <c r="D138" s="2"/>
      <c r="E138" s="2"/>
      <c r="F138" s="2"/>
      <c r="G138" s="2"/>
      <c r="H138" s="1"/>
      <c r="I138" s="50"/>
      <c r="J138" s="50"/>
      <c r="K138" s="50"/>
      <c r="L138" s="51"/>
      <c r="M138" s="48"/>
    </row>
    <row r="139" spans="1:14" s="8" customFormat="1" ht="69.75" hidden="1" customHeight="1">
      <c r="A139" s="23" t="s">
        <v>109</v>
      </c>
      <c r="B139" s="23"/>
      <c r="C139" s="23"/>
      <c r="D139" s="24"/>
      <c r="E139" s="24"/>
      <c r="F139" s="25"/>
      <c r="G139" s="26"/>
      <c r="H139" s="27"/>
      <c r="I139" s="28"/>
      <c r="J139" s="27" t="s">
        <v>108</v>
      </c>
      <c r="K139" s="27"/>
      <c r="L139" s="28"/>
      <c r="M139" s="8" t="s">
        <v>94</v>
      </c>
    </row>
    <row r="140" spans="1:14" s="8" customFormat="1" ht="15.75" customHeight="1">
      <c r="A140" s="29"/>
      <c r="B140" s="29"/>
      <c r="C140" s="29"/>
      <c r="D140" s="20"/>
      <c r="E140" s="30"/>
      <c r="F140" s="1"/>
      <c r="H140" s="27"/>
      <c r="I140" s="28"/>
      <c r="L140" s="31"/>
      <c r="M140" s="22"/>
    </row>
    <row r="141" spans="1:14" s="8" customFormat="1">
      <c r="E141" s="32"/>
      <c r="F141" s="33"/>
      <c r="H141" s="10"/>
      <c r="I141" s="34"/>
      <c r="J141" s="10"/>
      <c r="K141" s="10"/>
      <c r="L141" s="35"/>
      <c r="M141" s="22"/>
    </row>
    <row r="142" spans="1:14">
      <c r="G142" s="39"/>
    </row>
    <row r="143" spans="1:14">
      <c r="A143" s="103"/>
      <c r="B143" s="103"/>
      <c r="C143" s="103"/>
      <c r="J143" s="42"/>
      <c r="K143" s="42"/>
      <c r="L143" s="42"/>
    </row>
    <row r="144" spans="1:14">
      <c r="I144" s="27"/>
      <c r="J144" s="28"/>
      <c r="K144" s="28"/>
      <c r="L144" s="8"/>
    </row>
  </sheetData>
  <mergeCells count="12">
    <mergeCell ref="A53:M53"/>
    <mergeCell ref="A54:A55"/>
    <mergeCell ref="D54:F54"/>
    <mergeCell ref="G54:I54"/>
    <mergeCell ref="J54:M54"/>
    <mergeCell ref="A2:L4"/>
    <mergeCell ref="L6:M6"/>
    <mergeCell ref="A7:M7"/>
    <mergeCell ref="A8:A9"/>
    <mergeCell ref="B8:F8"/>
    <mergeCell ref="G8:I8"/>
    <mergeCell ref="J8:M8"/>
  </mergeCells>
  <printOptions horizontalCentered="1"/>
  <pageMargins left="0.15748031496062992" right="0" top="0.15748031496062992" bottom="0.15748031496062992" header="0.15748031496062992" footer="0.15748031496062992"/>
  <pageSetup paperSize="9" fitToHeight="3" orientation="portrait" r:id="rId1"/>
  <headerFooter alignWithMargins="0"/>
  <rowBreaks count="1" manualBreakCount="1">
    <brk id="5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6"/>
  <sheetViews>
    <sheetView topLeftCell="A21" zoomScale="80" zoomScaleNormal="80" zoomScaleSheetLayoutView="85" workbookViewId="0">
      <selection activeCell="F27" sqref="F27"/>
    </sheetView>
  </sheetViews>
  <sheetFormatPr defaultRowHeight="17.25"/>
  <cols>
    <col min="1" max="1" width="33.85546875" style="36" customWidth="1"/>
    <col min="2" max="2" width="13.42578125" style="36" customWidth="1"/>
    <col min="3" max="3" width="15.7109375" style="37" customWidth="1"/>
    <col min="4" max="4" width="11" style="38" bestFit="1" customWidth="1"/>
    <col min="5" max="5" width="13.140625" style="36" customWidth="1"/>
    <col min="6" max="6" width="14.28515625" style="40" customWidth="1"/>
    <col min="7" max="7" width="11" style="41" customWidth="1"/>
    <col min="8" max="8" width="13.140625" style="40" customWidth="1"/>
    <col min="9" max="9" width="12.140625" style="40" hidden="1" customWidth="1"/>
    <col min="10" max="10" width="13.42578125" style="40" customWidth="1"/>
    <col min="11" max="11" width="10.5703125" style="5" customWidth="1"/>
    <col min="12" max="16384" width="9.140625" style="6"/>
  </cols>
  <sheetData>
    <row r="1" spans="1:11" ht="15.75" customHeight="1">
      <c r="A1" s="236" t="s">
        <v>8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1" ht="17.25" customHeight="1">
      <c r="A2" s="237" t="s">
        <v>24</v>
      </c>
      <c r="B2" s="237"/>
      <c r="C2" s="237"/>
      <c r="D2" s="237"/>
      <c r="E2" s="237"/>
      <c r="F2" s="237"/>
      <c r="G2" s="237"/>
      <c r="H2" s="237"/>
      <c r="I2" s="237"/>
      <c r="J2" s="237"/>
    </row>
    <row r="3" spans="1:11" ht="15.75" customHeight="1">
      <c r="A3" s="236" t="s">
        <v>143</v>
      </c>
      <c r="B3" s="236"/>
      <c r="C3" s="236"/>
      <c r="D3" s="236"/>
      <c r="E3" s="236"/>
      <c r="F3" s="236"/>
      <c r="G3" s="236"/>
      <c r="H3" s="236"/>
      <c r="I3" s="236"/>
      <c r="J3" s="236"/>
    </row>
    <row r="4" spans="1:11" ht="4.5" hidden="1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1" ht="15" customHeight="1">
      <c r="A5" s="4"/>
      <c r="B5" s="4"/>
      <c r="C5" s="4"/>
      <c r="D5" s="7"/>
      <c r="E5" s="4"/>
      <c r="F5" s="4"/>
      <c r="G5" s="7"/>
      <c r="H5" s="4"/>
      <c r="I5" s="4"/>
      <c r="J5" s="286" t="s">
        <v>37</v>
      </c>
      <c r="K5" s="286"/>
    </row>
    <row r="6" spans="1:11" ht="16.5">
      <c r="A6" s="287" t="s">
        <v>43</v>
      </c>
      <c r="B6" s="288"/>
      <c r="C6" s="288"/>
      <c r="D6" s="288"/>
      <c r="E6" s="288"/>
      <c r="F6" s="288"/>
      <c r="G6" s="288"/>
      <c r="H6" s="288"/>
      <c r="I6" s="288"/>
      <c r="J6" s="288"/>
      <c r="K6" s="289"/>
    </row>
    <row r="7" spans="1:11" ht="17.25" customHeight="1">
      <c r="A7" s="277" t="s">
        <v>0</v>
      </c>
      <c r="B7" s="279" t="s">
        <v>23</v>
      </c>
      <c r="C7" s="280"/>
      <c r="D7" s="281"/>
      <c r="E7" s="282" t="s">
        <v>38</v>
      </c>
      <c r="F7" s="283"/>
      <c r="G7" s="284"/>
      <c r="H7" s="285" t="s">
        <v>74</v>
      </c>
      <c r="I7" s="285"/>
      <c r="J7" s="285"/>
      <c r="K7" s="285"/>
    </row>
    <row r="8" spans="1:11" s="8" customFormat="1" ht="70.5" customHeight="1">
      <c r="A8" s="278"/>
      <c r="B8" s="105" t="s">
        <v>146</v>
      </c>
      <c r="C8" s="3" t="s">
        <v>145</v>
      </c>
      <c r="D8" s="106" t="s">
        <v>53</v>
      </c>
      <c r="E8" s="105" t="s">
        <v>146</v>
      </c>
      <c r="F8" s="3" t="s">
        <v>145</v>
      </c>
      <c r="G8" s="106" t="s">
        <v>53</v>
      </c>
      <c r="H8" s="105" t="s">
        <v>146</v>
      </c>
      <c r="I8" s="105" t="s">
        <v>135</v>
      </c>
      <c r="J8" s="3" t="s">
        <v>145</v>
      </c>
      <c r="K8" s="106" t="s">
        <v>53</v>
      </c>
    </row>
    <row r="9" spans="1:11" s="8" customFormat="1" ht="29.25" customHeight="1">
      <c r="A9" s="107" t="s">
        <v>1</v>
      </c>
      <c r="B9" s="108">
        <f>SUM(B10:B19)</f>
        <v>7681</v>
      </c>
      <c r="C9" s="84">
        <f>SUM(C10:C19)</f>
        <v>7700</v>
      </c>
      <c r="D9" s="109">
        <f t="shared" ref="D9:D15" si="0">C9/B9*100</f>
        <v>100.24736362452806</v>
      </c>
      <c r="E9" s="108">
        <f>SUM(E10:E19)</f>
        <v>1564</v>
      </c>
      <c r="F9" s="84">
        <f>SUM(F10:F19)</f>
        <v>1178</v>
      </c>
      <c r="G9" s="109">
        <f>F9/E9*100</f>
        <v>75.319693094629159</v>
      </c>
      <c r="H9" s="110">
        <f t="shared" ref="H9:H37" si="1">B9+E9</f>
        <v>9245</v>
      </c>
      <c r="I9" s="110"/>
      <c r="J9" s="110">
        <f t="shared" ref="J9:J34" si="2">C9+F9</f>
        <v>8878</v>
      </c>
      <c r="K9" s="109">
        <f t="shared" ref="K9:K18" si="3">J9/H9*100</f>
        <v>96.030286641427793</v>
      </c>
    </row>
    <row r="10" spans="1:11" s="10" customFormat="1" ht="20.25" customHeight="1">
      <c r="A10" s="111" t="s">
        <v>90</v>
      </c>
      <c r="B10" s="112">
        <v>4643</v>
      </c>
      <c r="C10" s="15">
        <v>5898</v>
      </c>
      <c r="D10" s="109">
        <f t="shared" si="0"/>
        <v>127.02993754038336</v>
      </c>
      <c r="E10" s="100">
        <v>487</v>
      </c>
      <c r="F10" s="9">
        <v>612</v>
      </c>
      <c r="G10" s="109">
        <f>F10/E10*100</f>
        <v>125.66735112936345</v>
      </c>
      <c r="H10" s="100">
        <f t="shared" si="1"/>
        <v>5130</v>
      </c>
      <c r="I10" s="100"/>
      <c r="J10" s="100">
        <f t="shared" si="2"/>
        <v>6510</v>
      </c>
      <c r="K10" s="109">
        <f t="shared" si="3"/>
        <v>126.90058479532165</v>
      </c>
    </row>
    <row r="11" spans="1:11" s="10" customFormat="1" ht="19.5" customHeight="1">
      <c r="A11" s="111" t="s">
        <v>95</v>
      </c>
      <c r="B11" s="112">
        <v>942</v>
      </c>
      <c r="C11" s="15">
        <v>1198</v>
      </c>
      <c r="D11" s="109">
        <f t="shared" si="0"/>
        <v>127.17622080679405</v>
      </c>
      <c r="E11" s="100">
        <v>239</v>
      </c>
      <c r="F11" s="9">
        <v>304</v>
      </c>
      <c r="G11" s="109">
        <f>F11/E11*100</f>
        <v>127.19665271966527</v>
      </c>
      <c r="H11" s="100">
        <f t="shared" si="1"/>
        <v>1181</v>
      </c>
      <c r="I11" s="100"/>
      <c r="J11" s="100">
        <f t="shared" si="2"/>
        <v>1502</v>
      </c>
      <c r="K11" s="109">
        <f t="shared" si="3"/>
        <v>127.18035563082132</v>
      </c>
    </row>
    <row r="12" spans="1:11" s="10" customFormat="1" ht="49.5" customHeight="1">
      <c r="A12" s="52" t="s">
        <v>141</v>
      </c>
      <c r="B12" s="112">
        <v>0</v>
      </c>
      <c r="C12" s="15">
        <v>81</v>
      </c>
      <c r="D12" s="109">
        <v>0</v>
      </c>
      <c r="E12" s="100">
        <v>0</v>
      </c>
      <c r="F12" s="9">
        <v>0</v>
      </c>
      <c r="G12" s="109">
        <v>0</v>
      </c>
      <c r="H12" s="100">
        <f t="shared" si="1"/>
        <v>0</v>
      </c>
      <c r="I12" s="100"/>
      <c r="J12" s="100">
        <f t="shared" si="2"/>
        <v>81</v>
      </c>
      <c r="K12" s="109">
        <v>0</v>
      </c>
    </row>
    <row r="13" spans="1:11" s="10" customFormat="1" ht="51.75" customHeight="1">
      <c r="A13" s="111" t="s">
        <v>85</v>
      </c>
      <c r="B13" s="113">
        <v>1314</v>
      </c>
      <c r="C13" s="14">
        <v>-2</v>
      </c>
      <c r="D13" s="109">
        <f t="shared" si="0"/>
        <v>-0.15220700152207001</v>
      </c>
      <c r="E13" s="100">
        <v>0</v>
      </c>
      <c r="F13" s="9">
        <v>0</v>
      </c>
      <c r="G13" s="109">
        <v>0</v>
      </c>
      <c r="H13" s="100">
        <f t="shared" si="1"/>
        <v>1314</v>
      </c>
      <c r="I13" s="100"/>
      <c r="J13" s="100">
        <f t="shared" si="2"/>
        <v>-2</v>
      </c>
      <c r="K13" s="109">
        <f t="shared" si="3"/>
        <v>-0.15220700152207001</v>
      </c>
    </row>
    <row r="14" spans="1:11" s="10" customFormat="1" ht="33" customHeight="1">
      <c r="A14" s="111" t="s">
        <v>15</v>
      </c>
      <c r="B14" s="113">
        <v>183</v>
      </c>
      <c r="C14" s="14">
        <v>153</v>
      </c>
      <c r="D14" s="109">
        <f t="shared" si="0"/>
        <v>83.606557377049185</v>
      </c>
      <c r="E14" s="100">
        <v>79</v>
      </c>
      <c r="F14" s="9">
        <v>66</v>
      </c>
      <c r="G14" s="109">
        <f>F14/E14*100</f>
        <v>83.544303797468359</v>
      </c>
      <c r="H14" s="100">
        <f t="shared" si="1"/>
        <v>262</v>
      </c>
      <c r="I14" s="100"/>
      <c r="J14" s="100">
        <f t="shared" si="2"/>
        <v>219</v>
      </c>
      <c r="K14" s="109">
        <f t="shared" si="3"/>
        <v>83.587786259541986</v>
      </c>
    </row>
    <row r="15" spans="1:11" s="10" customFormat="1" ht="52.5" customHeight="1">
      <c r="A15" s="111" t="s">
        <v>114</v>
      </c>
      <c r="B15" s="112">
        <v>518</v>
      </c>
      <c r="C15" s="15">
        <v>162</v>
      </c>
      <c r="D15" s="109">
        <f t="shared" si="0"/>
        <v>31.274131274131271</v>
      </c>
      <c r="E15" s="100">
        <v>0</v>
      </c>
      <c r="F15" s="9">
        <v>0</v>
      </c>
      <c r="G15" s="109">
        <v>0</v>
      </c>
      <c r="H15" s="100">
        <f t="shared" si="1"/>
        <v>518</v>
      </c>
      <c r="I15" s="100"/>
      <c r="J15" s="100">
        <f t="shared" si="2"/>
        <v>162</v>
      </c>
      <c r="K15" s="109">
        <f t="shared" si="3"/>
        <v>31.274131274131271</v>
      </c>
    </row>
    <row r="16" spans="1:11" s="8" customFormat="1" ht="35.25" customHeight="1">
      <c r="A16" s="111" t="s">
        <v>86</v>
      </c>
      <c r="B16" s="113">
        <v>0</v>
      </c>
      <c r="C16" s="14">
        <v>0</v>
      </c>
      <c r="D16" s="109">
        <v>0</v>
      </c>
      <c r="E16" s="100">
        <v>61</v>
      </c>
      <c r="F16" s="9">
        <v>75</v>
      </c>
      <c r="G16" s="109">
        <f>F16/E16*100</f>
        <v>122.95081967213115</v>
      </c>
      <c r="H16" s="100">
        <f t="shared" si="1"/>
        <v>61</v>
      </c>
      <c r="I16" s="100"/>
      <c r="J16" s="100">
        <f t="shared" si="2"/>
        <v>75</v>
      </c>
      <c r="K16" s="109">
        <f t="shared" si="3"/>
        <v>122.95081967213115</v>
      </c>
    </row>
    <row r="17" spans="1:15" s="8" customFormat="1" ht="20.25" customHeight="1">
      <c r="A17" s="111" t="s">
        <v>87</v>
      </c>
      <c r="B17" s="113">
        <v>0</v>
      </c>
      <c r="C17" s="14">
        <v>0</v>
      </c>
      <c r="D17" s="109">
        <v>0</v>
      </c>
      <c r="E17" s="100">
        <v>698</v>
      </c>
      <c r="F17" s="9">
        <v>121</v>
      </c>
      <c r="G17" s="109">
        <f>F17/E17*100</f>
        <v>17.335243553008596</v>
      </c>
      <c r="H17" s="100">
        <f t="shared" si="1"/>
        <v>698</v>
      </c>
      <c r="I17" s="100"/>
      <c r="J17" s="100">
        <f t="shared" si="2"/>
        <v>121</v>
      </c>
      <c r="K17" s="109">
        <f t="shared" si="3"/>
        <v>17.335243553008596</v>
      </c>
      <c r="L17" s="11"/>
      <c r="M17" s="11"/>
      <c r="N17" s="11"/>
      <c r="O17" s="11"/>
    </row>
    <row r="18" spans="1:15" s="8" customFormat="1" ht="16.5" customHeight="1">
      <c r="A18" s="111" t="s">
        <v>88</v>
      </c>
      <c r="B18" s="112">
        <v>81</v>
      </c>
      <c r="C18" s="15">
        <v>210</v>
      </c>
      <c r="D18" s="109">
        <f>C18/B18*100</f>
        <v>259.25925925925924</v>
      </c>
      <c r="E18" s="100">
        <v>0</v>
      </c>
      <c r="F18" s="9">
        <v>0</v>
      </c>
      <c r="G18" s="109">
        <v>0</v>
      </c>
      <c r="H18" s="100">
        <f t="shared" si="1"/>
        <v>81</v>
      </c>
      <c r="I18" s="100"/>
      <c r="J18" s="100">
        <f t="shared" si="2"/>
        <v>210</v>
      </c>
      <c r="K18" s="109">
        <f t="shared" si="3"/>
        <v>259.25925925925924</v>
      </c>
      <c r="L18" s="11"/>
      <c r="M18" s="11"/>
      <c r="N18" s="11"/>
      <c r="O18" s="11"/>
    </row>
    <row r="19" spans="1:15" s="8" customFormat="1" ht="84.75" hidden="1" customHeight="1">
      <c r="A19" s="111" t="s">
        <v>89</v>
      </c>
      <c r="B19" s="112"/>
      <c r="C19" s="15"/>
      <c r="D19" s="109">
        <v>0</v>
      </c>
      <c r="E19" s="100"/>
      <c r="F19" s="9"/>
      <c r="G19" s="109">
        <v>0</v>
      </c>
      <c r="H19" s="100">
        <f t="shared" si="1"/>
        <v>0</v>
      </c>
      <c r="I19" s="100"/>
      <c r="J19" s="100">
        <f t="shared" si="2"/>
        <v>0</v>
      </c>
      <c r="K19" s="109">
        <v>0</v>
      </c>
      <c r="L19" s="11"/>
      <c r="M19" s="11"/>
      <c r="N19" s="11"/>
      <c r="O19" s="11"/>
    </row>
    <row r="20" spans="1:15" s="13" customFormat="1" ht="24.75" customHeight="1">
      <c r="A20" s="107" t="s">
        <v>2</v>
      </c>
      <c r="B20" s="108">
        <f>SUM(B21:B33)</f>
        <v>875</v>
      </c>
      <c r="C20" s="84">
        <f>SUM(C21:C33)</f>
        <v>5148</v>
      </c>
      <c r="D20" s="109">
        <f t="shared" ref="D20:D32" si="4">C20/B20*100</f>
        <v>588.34285714285716</v>
      </c>
      <c r="E20" s="108">
        <f>SUM(E21:E33)</f>
        <v>94</v>
      </c>
      <c r="F20" s="84">
        <f>SUM(F21:F33)</f>
        <v>105</v>
      </c>
      <c r="G20" s="109">
        <f>F20/E20*100</f>
        <v>111.70212765957446</v>
      </c>
      <c r="H20" s="110">
        <f t="shared" si="1"/>
        <v>969</v>
      </c>
      <c r="I20" s="110"/>
      <c r="J20" s="110">
        <f t="shared" si="2"/>
        <v>5253</v>
      </c>
      <c r="K20" s="109">
        <f>J20/H20*100</f>
        <v>542.1052631578948</v>
      </c>
      <c r="L20" s="12"/>
      <c r="M20" s="12"/>
      <c r="N20" s="12"/>
      <c r="O20" s="12"/>
    </row>
    <row r="21" spans="1:15" s="8" customFormat="1" ht="17.25" customHeight="1">
      <c r="A21" s="114" t="s">
        <v>16</v>
      </c>
      <c r="B21" s="112">
        <v>609</v>
      </c>
      <c r="C21" s="15">
        <v>4678</v>
      </c>
      <c r="D21" s="109">
        <f t="shared" si="4"/>
        <v>768.14449917898196</v>
      </c>
      <c r="E21" s="100">
        <v>69</v>
      </c>
      <c r="F21" s="9">
        <v>71</v>
      </c>
      <c r="G21" s="109">
        <f>F21/E21*100</f>
        <v>102.89855072463767</v>
      </c>
      <c r="H21" s="100">
        <f t="shared" si="1"/>
        <v>678</v>
      </c>
      <c r="I21" s="100"/>
      <c r="J21" s="100">
        <f t="shared" si="2"/>
        <v>4749</v>
      </c>
      <c r="K21" s="109">
        <f>J21/H21*100</f>
        <v>700.44247787610618</v>
      </c>
    </row>
    <row r="22" spans="1:15" s="8" customFormat="1" ht="21.75" customHeight="1">
      <c r="A22" s="114" t="s">
        <v>42</v>
      </c>
      <c r="B22" s="112">
        <v>20</v>
      </c>
      <c r="C22" s="15">
        <v>47</v>
      </c>
      <c r="D22" s="109">
        <f t="shared" si="4"/>
        <v>235</v>
      </c>
      <c r="E22" s="100">
        <v>20</v>
      </c>
      <c r="F22" s="9">
        <v>32</v>
      </c>
      <c r="G22" s="109">
        <f>F22/E22*100</f>
        <v>160</v>
      </c>
      <c r="H22" s="100">
        <f t="shared" si="1"/>
        <v>40</v>
      </c>
      <c r="I22" s="100"/>
      <c r="J22" s="100">
        <f t="shared" si="2"/>
        <v>79</v>
      </c>
      <c r="K22" s="109">
        <f>J22/H22*100</f>
        <v>197.5</v>
      </c>
    </row>
    <row r="23" spans="1:15" s="8" customFormat="1" ht="32.25" customHeight="1">
      <c r="A23" s="114" t="s">
        <v>14</v>
      </c>
      <c r="B23" s="112">
        <v>0</v>
      </c>
      <c r="C23" s="15">
        <v>0</v>
      </c>
      <c r="D23" s="109">
        <v>0</v>
      </c>
      <c r="E23" s="100">
        <v>0</v>
      </c>
      <c r="F23" s="9">
        <v>0</v>
      </c>
      <c r="G23" s="109">
        <v>0</v>
      </c>
      <c r="H23" s="100">
        <f t="shared" si="1"/>
        <v>0</v>
      </c>
      <c r="I23" s="100"/>
      <c r="J23" s="100">
        <f t="shared" si="2"/>
        <v>0</v>
      </c>
      <c r="K23" s="109">
        <v>0</v>
      </c>
    </row>
    <row r="24" spans="1:15" s="8" customFormat="1" ht="34.5" customHeight="1">
      <c r="A24" s="114" t="s">
        <v>22</v>
      </c>
      <c r="B24" s="112">
        <v>1</v>
      </c>
      <c r="C24" s="15">
        <v>0</v>
      </c>
      <c r="D24" s="109">
        <f t="shared" si="4"/>
        <v>0</v>
      </c>
      <c r="E24" s="100">
        <v>0</v>
      </c>
      <c r="F24" s="9">
        <v>0</v>
      </c>
      <c r="G24" s="109">
        <v>0</v>
      </c>
      <c r="H24" s="100">
        <f t="shared" si="1"/>
        <v>1</v>
      </c>
      <c r="I24" s="100"/>
      <c r="J24" s="100">
        <f t="shared" si="2"/>
        <v>0</v>
      </c>
      <c r="K24" s="109">
        <f t="shared" ref="K24:K29" si="5">J24/H24*100</f>
        <v>0</v>
      </c>
    </row>
    <row r="25" spans="1:15" s="8" customFormat="1" ht="21.75" customHeight="1">
      <c r="A25" s="114" t="s">
        <v>102</v>
      </c>
      <c r="B25" s="112">
        <v>0</v>
      </c>
      <c r="C25" s="15">
        <v>0</v>
      </c>
      <c r="D25" s="109">
        <v>0</v>
      </c>
      <c r="E25" s="100">
        <v>5</v>
      </c>
      <c r="F25" s="9">
        <v>2</v>
      </c>
      <c r="G25" s="109">
        <f>F25/E25*100</f>
        <v>40</v>
      </c>
      <c r="H25" s="100">
        <f t="shared" si="1"/>
        <v>5</v>
      </c>
      <c r="I25" s="100"/>
      <c r="J25" s="100">
        <f t="shared" si="2"/>
        <v>2</v>
      </c>
      <c r="K25" s="109">
        <f t="shared" si="5"/>
        <v>40</v>
      </c>
    </row>
    <row r="26" spans="1:15" s="8" customFormat="1" ht="36" customHeight="1">
      <c r="A26" s="114" t="s">
        <v>52</v>
      </c>
      <c r="B26" s="112">
        <v>140</v>
      </c>
      <c r="C26" s="15">
        <v>260</v>
      </c>
      <c r="D26" s="109">
        <f t="shared" si="4"/>
        <v>185.71428571428572</v>
      </c>
      <c r="E26" s="100">
        <v>0</v>
      </c>
      <c r="F26" s="9">
        <v>0</v>
      </c>
      <c r="G26" s="109">
        <v>0</v>
      </c>
      <c r="H26" s="100">
        <f t="shared" si="1"/>
        <v>140</v>
      </c>
      <c r="I26" s="100"/>
      <c r="J26" s="100">
        <f t="shared" si="2"/>
        <v>260</v>
      </c>
      <c r="K26" s="109">
        <f t="shared" si="5"/>
        <v>185.71428571428572</v>
      </c>
    </row>
    <row r="27" spans="1:15" s="8" customFormat="1" ht="18" customHeight="1">
      <c r="A27" s="114" t="s">
        <v>18</v>
      </c>
      <c r="B27" s="112">
        <v>0</v>
      </c>
      <c r="C27" s="15">
        <v>0</v>
      </c>
      <c r="D27" s="109">
        <v>0</v>
      </c>
      <c r="E27" s="100">
        <v>0</v>
      </c>
      <c r="F27" s="9">
        <v>0</v>
      </c>
      <c r="G27" s="109">
        <v>0</v>
      </c>
      <c r="H27" s="100">
        <f t="shared" si="1"/>
        <v>0</v>
      </c>
      <c r="I27" s="100"/>
      <c r="J27" s="100">
        <f t="shared" si="2"/>
        <v>0</v>
      </c>
      <c r="K27" s="109">
        <v>0</v>
      </c>
    </row>
    <row r="28" spans="1:15" s="8" customFormat="1" ht="17.25" customHeight="1">
      <c r="A28" s="114" t="s">
        <v>5</v>
      </c>
      <c r="B28" s="112">
        <v>51</v>
      </c>
      <c r="C28" s="15">
        <v>34</v>
      </c>
      <c r="D28" s="109">
        <f t="shared" si="4"/>
        <v>66.666666666666657</v>
      </c>
      <c r="E28" s="100">
        <v>0</v>
      </c>
      <c r="F28" s="9">
        <v>0</v>
      </c>
      <c r="G28" s="109">
        <v>0</v>
      </c>
      <c r="H28" s="100">
        <f t="shared" si="1"/>
        <v>51</v>
      </c>
      <c r="I28" s="100"/>
      <c r="J28" s="100">
        <f t="shared" si="2"/>
        <v>34</v>
      </c>
      <c r="K28" s="109">
        <f t="shared" si="5"/>
        <v>66.666666666666657</v>
      </c>
    </row>
    <row r="29" spans="1:15" s="8" customFormat="1" ht="33.75" customHeight="1">
      <c r="A29" s="114" t="s">
        <v>17</v>
      </c>
      <c r="B29" s="112">
        <v>54</v>
      </c>
      <c r="C29" s="15">
        <v>27</v>
      </c>
      <c r="D29" s="109">
        <f t="shared" si="4"/>
        <v>50</v>
      </c>
      <c r="E29" s="100">
        <v>0</v>
      </c>
      <c r="F29" s="9">
        <v>0</v>
      </c>
      <c r="G29" s="109">
        <v>0</v>
      </c>
      <c r="H29" s="100">
        <f t="shared" si="1"/>
        <v>54</v>
      </c>
      <c r="I29" s="100"/>
      <c r="J29" s="100">
        <f t="shared" si="2"/>
        <v>27</v>
      </c>
      <c r="K29" s="109">
        <f t="shared" si="5"/>
        <v>50</v>
      </c>
    </row>
    <row r="30" spans="1:15" s="8" customFormat="1" ht="20.25" customHeight="1">
      <c r="A30" s="114" t="s">
        <v>36</v>
      </c>
      <c r="B30" s="112">
        <v>0</v>
      </c>
      <c r="C30" s="15">
        <v>0</v>
      </c>
      <c r="D30" s="109">
        <v>0</v>
      </c>
      <c r="E30" s="100">
        <v>0</v>
      </c>
      <c r="F30" s="9">
        <v>0</v>
      </c>
      <c r="G30" s="109">
        <v>0</v>
      </c>
      <c r="H30" s="100">
        <f t="shared" si="1"/>
        <v>0</v>
      </c>
      <c r="I30" s="100"/>
      <c r="J30" s="100">
        <f t="shared" si="2"/>
        <v>0</v>
      </c>
      <c r="K30" s="109">
        <v>0</v>
      </c>
    </row>
    <row r="31" spans="1:15" s="8" customFormat="1" ht="19.5" customHeight="1">
      <c r="A31" s="114" t="s">
        <v>78</v>
      </c>
      <c r="B31" s="112">
        <v>0</v>
      </c>
      <c r="C31" s="15">
        <v>102</v>
      </c>
      <c r="D31" s="109">
        <v>0</v>
      </c>
      <c r="E31" s="100">
        <v>0</v>
      </c>
      <c r="F31" s="9">
        <v>0</v>
      </c>
      <c r="G31" s="109">
        <v>0</v>
      </c>
      <c r="H31" s="100">
        <f t="shared" si="1"/>
        <v>0</v>
      </c>
      <c r="I31" s="100"/>
      <c r="J31" s="100">
        <f t="shared" si="2"/>
        <v>102</v>
      </c>
      <c r="K31" s="109">
        <v>0</v>
      </c>
    </row>
    <row r="32" spans="1:15" s="8" customFormat="1" ht="27.75" hidden="1" customHeight="1">
      <c r="A32" s="114" t="s">
        <v>82</v>
      </c>
      <c r="B32" s="112"/>
      <c r="C32" s="15"/>
      <c r="D32" s="109" t="e">
        <f t="shared" si="4"/>
        <v>#DIV/0!</v>
      </c>
      <c r="E32" s="100"/>
      <c r="F32" s="9"/>
      <c r="G32" s="109" t="e">
        <f>F32/E32*100</f>
        <v>#DIV/0!</v>
      </c>
      <c r="H32" s="100">
        <f t="shared" si="1"/>
        <v>0</v>
      </c>
      <c r="I32" s="100"/>
      <c r="J32" s="100">
        <f t="shared" si="2"/>
        <v>0</v>
      </c>
      <c r="K32" s="109" t="e">
        <f>J32/H32*100</f>
        <v>#DIV/0!</v>
      </c>
    </row>
    <row r="33" spans="1:13" s="8" customFormat="1" ht="35.25" customHeight="1">
      <c r="A33" s="114" t="s">
        <v>103</v>
      </c>
      <c r="B33" s="112">
        <v>0</v>
      </c>
      <c r="C33" s="15">
        <v>0</v>
      </c>
      <c r="D33" s="109">
        <v>0</v>
      </c>
      <c r="E33" s="100">
        <v>0</v>
      </c>
      <c r="F33" s="9">
        <v>0</v>
      </c>
      <c r="G33" s="109">
        <v>0</v>
      </c>
      <c r="H33" s="100">
        <f t="shared" si="1"/>
        <v>0</v>
      </c>
      <c r="I33" s="100"/>
      <c r="J33" s="100">
        <f t="shared" si="2"/>
        <v>0</v>
      </c>
      <c r="K33" s="109">
        <v>0</v>
      </c>
    </row>
    <row r="34" spans="1:13" s="13" customFormat="1" ht="32.25" customHeight="1">
      <c r="A34" s="115" t="s">
        <v>19</v>
      </c>
      <c r="B34" s="108">
        <f>B20+B9</f>
        <v>8556</v>
      </c>
      <c r="C34" s="84">
        <f>C20+C9</f>
        <v>12848</v>
      </c>
      <c r="D34" s="109">
        <f>C34/B34*100</f>
        <v>150.16362786348759</v>
      </c>
      <c r="E34" s="108">
        <f>E20+E9</f>
        <v>1658</v>
      </c>
      <c r="F34" s="84">
        <f>F20+F9</f>
        <v>1283</v>
      </c>
      <c r="G34" s="109">
        <f>F34/E34*100</f>
        <v>77.38238841978287</v>
      </c>
      <c r="H34" s="110">
        <f t="shared" si="1"/>
        <v>10214</v>
      </c>
      <c r="I34" s="110"/>
      <c r="J34" s="110">
        <f t="shared" si="2"/>
        <v>14131</v>
      </c>
      <c r="K34" s="109">
        <f>J34/H34*100</f>
        <v>138.34932445662815</v>
      </c>
    </row>
    <row r="35" spans="1:13" s="13" customFormat="1" ht="33" customHeight="1">
      <c r="A35" s="114" t="s">
        <v>99</v>
      </c>
      <c r="B35" s="116">
        <v>0</v>
      </c>
      <c r="C35" s="116">
        <v>0</v>
      </c>
      <c r="D35" s="109">
        <v>0</v>
      </c>
      <c r="E35" s="116">
        <v>0</v>
      </c>
      <c r="F35" s="116">
        <v>0</v>
      </c>
      <c r="G35" s="109">
        <v>0</v>
      </c>
      <c r="H35" s="117">
        <f t="shared" si="1"/>
        <v>0</v>
      </c>
      <c r="I35" s="117"/>
      <c r="J35" s="117">
        <f>F35+C35</f>
        <v>0</v>
      </c>
      <c r="K35" s="109">
        <v>0</v>
      </c>
    </row>
    <row r="36" spans="1:13" s="8" customFormat="1" ht="69.75" customHeight="1">
      <c r="A36" s="81" t="s">
        <v>136</v>
      </c>
      <c r="B36" s="118">
        <v>21690</v>
      </c>
      <c r="C36" s="118">
        <v>25930</v>
      </c>
      <c r="D36" s="109">
        <f>C36/B36*100</f>
        <v>119.54817888427847</v>
      </c>
      <c r="E36" s="119">
        <v>0</v>
      </c>
      <c r="F36" s="119">
        <v>0</v>
      </c>
      <c r="G36" s="109">
        <v>0</v>
      </c>
      <c r="H36" s="117">
        <f t="shared" si="1"/>
        <v>21690</v>
      </c>
      <c r="I36" s="117"/>
      <c r="J36" s="117">
        <f>C36+F36</f>
        <v>25930</v>
      </c>
      <c r="K36" s="109">
        <f>J36/H36*100</f>
        <v>119.54817888427847</v>
      </c>
    </row>
    <row r="37" spans="1:13" s="8" customFormat="1" ht="68.25" customHeight="1">
      <c r="A37" s="53" t="s">
        <v>137</v>
      </c>
      <c r="B37" s="17">
        <v>0</v>
      </c>
      <c r="C37" s="118">
        <v>0</v>
      </c>
      <c r="D37" s="109">
        <v>0</v>
      </c>
      <c r="E37" s="119">
        <v>0</v>
      </c>
      <c r="F37" s="119">
        <v>0</v>
      </c>
      <c r="G37" s="109">
        <v>0</v>
      </c>
      <c r="H37" s="117">
        <f t="shared" si="1"/>
        <v>0</v>
      </c>
      <c r="I37" s="117"/>
      <c r="J37" s="117">
        <f>C37+F37</f>
        <v>0</v>
      </c>
      <c r="K37" s="109">
        <v>0</v>
      </c>
    </row>
    <row r="38" spans="1:13" s="8" customFormat="1" ht="68.25" customHeight="1">
      <c r="A38" s="81" t="s">
        <v>138</v>
      </c>
      <c r="B38" s="113">
        <v>0</v>
      </c>
      <c r="C38" s="113">
        <v>0</v>
      </c>
      <c r="D38" s="109">
        <v>0</v>
      </c>
      <c r="E38" s="100">
        <v>1064</v>
      </c>
      <c r="F38" s="100">
        <v>2127</v>
      </c>
      <c r="G38" s="109">
        <f>F38/E38*100</f>
        <v>199.90601503759399</v>
      </c>
      <c r="H38" s="120">
        <f>E38</f>
        <v>1064</v>
      </c>
      <c r="I38" s="120"/>
      <c r="J38" s="120">
        <f>F38</f>
        <v>2127</v>
      </c>
      <c r="K38" s="109">
        <f t="shared" ref="K38:K43" si="6">J38/H38*100</f>
        <v>199.90601503759399</v>
      </c>
    </row>
    <row r="39" spans="1:13" s="8" customFormat="1" ht="64.5" customHeight="1">
      <c r="A39" s="81" t="s">
        <v>139</v>
      </c>
      <c r="B39" s="100">
        <v>0</v>
      </c>
      <c r="C39" s="100">
        <v>0</v>
      </c>
      <c r="D39" s="109">
        <v>0</v>
      </c>
      <c r="E39" s="100">
        <v>0</v>
      </c>
      <c r="F39" s="100">
        <v>0</v>
      </c>
      <c r="G39" s="109">
        <v>0</v>
      </c>
      <c r="H39" s="120">
        <f>E39</f>
        <v>0</v>
      </c>
      <c r="I39" s="120"/>
      <c r="J39" s="120">
        <f>F39</f>
        <v>0</v>
      </c>
      <c r="K39" s="109">
        <v>0</v>
      </c>
      <c r="M39" s="20"/>
    </row>
    <row r="40" spans="1:13" s="8" customFormat="1" ht="65.25" customHeight="1">
      <c r="A40" s="121" t="s">
        <v>100</v>
      </c>
      <c r="B40" s="100">
        <v>59</v>
      </c>
      <c r="C40" s="100">
        <v>280</v>
      </c>
      <c r="D40" s="109">
        <f>C40/B40*100</f>
        <v>474.57627118644064</v>
      </c>
      <c r="E40" s="100">
        <v>0</v>
      </c>
      <c r="F40" s="100">
        <v>0</v>
      </c>
      <c r="G40" s="109">
        <v>0</v>
      </c>
      <c r="H40" s="120">
        <f>B40+E40</f>
        <v>59</v>
      </c>
      <c r="I40" s="120"/>
      <c r="J40" s="120">
        <f>C40+F40</f>
        <v>280</v>
      </c>
      <c r="K40" s="109">
        <f t="shared" si="6"/>
        <v>474.57627118644064</v>
      </c>
    </row>
    <row r="41" spans="1:13" s="8" customFormat="1" ht="37.5" customHeight="1">
      <c r="A41" s="121" t="s">
        <v>123</v>
      </c>
      <c r="B41" s="112">
        <v>0</v>
      </c>
      <c r="C41" s="112">
        <v>0</v>
      </c>
      <c r="D41" s="109">
        <v>0</v>
      </c>
      <c r="E41" s="100">
        <v>286</v>
      </c>
      <c r="F41" s="100">
        <v>0</v>
      </c>
      <c r="G41" s="109">
        <f>F41/E41*100</f>
        <v>0</v>
      </c>
      <c r="H41" s="120">
        <f>B41+E41</f>
        <v>286</v>
      </c>
      <c r="I41" s="120"/>
      <c r="J41" s="120">
        <f>C41+F41</f>
        <v>0</v>
      </c>
      <c r="K41" s="109">
        <f t="shared" si="6"/>
        <v>0</v>
      </c>
      <c r="L41" s="20"/>
    </row>
    <row r="42" spans="1:13" s="8" customFormat="1" ht="50.25" customHeight="1">
      <c r="A42" s="121" t="s">
        <v>121</v>
      </c>
      <c r="B42" s="112">
        <v>22653</v>
      </c>
      <c r="C42" s="112">
        <v>21702</v>
      </c>
      <c r="D42" s="109">
        <f>C42/B42*100</f>
        <v>95.801880545623092</v>
      </c>
      <c r="E42" s="100">
        <v>554</v>
      </c>
      <c r="F42" s="100">
        <v>0</v>
      </c>
      <c r="G42" s="109">
        <f>F42/E42*100</f>
        <v>0</v>
      </c>
      <c r="H42" s="120">
        <f>B42+E42</f>
        <v>23207</v>
      </c>
      <c r="I42" s="120"/>
      <c r="J42" s="120">
        <f>C42+F42</f>
        <v>21702</v>
      </c>
      <c r="K42" s="109">
        <f t="shared" si="6"/>
        <v>93.514887749385963</v>
      </c>
    </row>
    <row r="43" spans="1:13" s="8" customFormat="1" ht="22.5" customHeight="1">
      <c r="A43" s="122" t="s">
        <v>3</v>
      </c>
      <c r="B43" s="123">
        <f>SUM(B34:B42)</f>
        <v>52958</v>
      </c>
      <c r="C43" s="123">
        <f>SUM(C34:C42)</f>
        <v>60760</v>
      </c>
      <c r="D43" s="109">
        <f>C43/B43*100</f>
        <v>114.73242947241209</v>
      </c>
      <c r="E43" s="123">
        <f>E34+E38+E39+E41+E35+E36+E42</f>
        <v>3562</v>
      </c>
      <c r="F43" s="123">
        <f>F34+F38+F39+F41+F35+F36+F42</f>
        <v>3410</v>
      </c>
      <c r="G43" s="109">
        <f>F43/E43*100</f>
        <v>95.732734418865803</v>
      </c>
      <c r="H43" s="123">
        <f>(B43+E43)-(B40+E38+E39+E41+E42)</f>
        <v>54557</v>
      </c>
      <c r="I43" s="123"/>
      <c r="J43" s="123">
        <f>(C43+F43)-(F38+F39+F42+C40+F41)</f>
        <v>61763</v>
      </c>
      <c r="K43" s="109">
        <f t="shared" si="6"/>
        <v>113.2082042634309</v>
      </c>
    </row>
    <row r="44" spans="1:13" s="8" customFormat="1" ht="20.25" customHeight="1" thickBot="1">
      <c r="A44" s="124" t="s">
        <v>101</v>
      </c>
      <c r="B44" s="125">
        <f>B43-B124</f>
        <v>33797</v>
      </c>
      <c r="C44" s="125">
        <f>C43-C128</f>
        <v>-1109867</v>
      </c>
      <c r="D44" s="125"/>
      <c r="E44" s="125">
        <f>E43-E124</f>
        <v>3562</v>
      </c>
      <c r="F44" s="125">
        <f>F43-F128</f>
        <v>-97402</v>
      </c>
      <c r="G44" s="126"/>
      <c r="H44" s="125">
        <f>B44+E44</f>
        <v>37359</v>
      </c>
      <c r="I44" s="125"/>
      <c r="J44" s="125">
        <f>J43-J128</f>
        <v>-1168658</v>
      </c>
      <c r="K44" s="125"/>
      <c r="L44" s="46"/>
    </row>
    <row r="45" spans="1:13" s="8" customFormat="1" ht="24" customHeight="1" thickBot="1">
      <c r="A45" s="290" t="s">
        <v>79</v>
      </c>
      <c r="B45" s="291"/>
      <c r="C45" s="291"/>
      <c r="D45" s="291"/>
      <c r="E45" s="291"/>
      <c r="F45" s="291"/>
      <c r="G45" s="291"/>
      <c r="H45" s="291"/>
      <c r="I45" s="291"/>
      <c r="J45" s="291"/>
      <c r="K45" s="292"/>
    </row>
    <row r="46" spans="1:13" s="8" customFormat="1" ht="19.5" customHeight="1">
      <c r="A46" s="293" t="s">
        <v>35</v>
      </c>
      <c r="B46" s="294" t="s">
        <v>23</v>
      </c>
      <c r="C46" s="294"/>
      <c r="D46" s="294"/>
      <c r="E46" s="295" t="s">
        <v>38</v>
      </c>
      <c r="F46" s="296"/>
      <c r="G46" s="297"/>
      <c r="H46" s="298" t="s">
        <v>74</v>
      </c>
      <c r="I46" s="298"/>
      <c r="J46" s="298"/>
      <c r="K46" s="298"/>
    </row>
    <row r="47" spans="1:13" s="8" customFormat="1" ht="69" customHeight="1">
      <c r="A47" s="278"/>
      <c r="B47" s="105" t="s">
        <v>130</v>
      </c>
      <c r="C47" s="105" t="s">
        <v>135</v>
      </c>
      <c r="D47" s="106" t="s">
        <v>53</v>
      </c>
      <c r="E47" s="105" t="s">
        <v>131</v>
      </c>
      <c r="F47" s="105" t="s">
        <v>135</v>
      </c>
      <c r="G47" s="106" t="s">
        <v>53</v>
      </c>
      <c r="H47" s="105" t="s">
        <v>130</v>
      </c>
      <c r="I47" s="105" t="s">
        <v>126</v>
      </c>
      <c r="J47" s="105" t="s">
        <v>135</v>
      </c>
      <c r="K47" s="106" t="s">
        <v>53</v>
      </c>
    </row>
    <row r="48" spans="1:13" s="8" customFormat="1" ht="33.75" customHeight="1">
      <c r="A48" s="127" t="s">
        <v>46</v>
      </c>
      <c r="B48" s="128">
        <f>SUM(B49:B55)</f>
        <v>44896</v>
      </c>
      <c r="C48" s="128">
        <f>SUM(C49:C55)</f>
        <v>70836</v>
      </c>
      <c r="D48" s="109">
        <f t="shared" ref="D48:D79" si="7">IF(B48=0,  "0 ", C48/B48*100)</f>
        <v>157.77797576621526</v>
      </c>
      <c r="E48" s="128">
        <f>SUM(E49:E55)</f>
        <v>24229</v>
      </c>
      <c r="F48" s="128">
        <f>SUM(F49:F55)</f>
        <v>42528</v>
      </c>
      <c r="G48" s="109">
        <f t="shared" ref="G48:G79" si="8">IF(E48=0,  "0 ", F48/E48*100)</f>
        <v>175.52519707788187</v>
      </c>
      <c r="H48" s="128">
        <f>SUM(H49:H55)</f>
        <v>69103</v>
      </c>
      <c r="I48" s="128">
        <f>SUM(I49:I55)</f>
        <v>2120</v>
      </c>
      <c r="J48" s="128">
        <f>SUM(J49:J55)</f>
        <v>111244</v>
      </c>
      <c r="K48" s="109">
        <f t="shared" ref="K48:K79" si="9">IF(H48=0,  "0 ", J48/H48*100)</f>
        <v>160.98288062746914</v>
      </c>
    </row>
    <row r="49" spans="1:12" s="8" customFormat="1" ht="76.5" customHeight="1">
      <c r="A49" s="97" t="s">
        <v>54</v>
      </c>
      <c r="B49" s="129">
        <v>1792</v>
      </c>
      <c r="C49" s="129">
        <v>2947</v>
      </c>
      <c r="D49" s="109">
        <f t="shared" si="7"/>
        <v>164.453125</v>
      </c>
      <c r="E49" s="129">
        <v>0</v>
      </c>
      <c r="F49" s="129">
        <v>0</v>
      </c>
      <c r="G49" s="109" t="str">
        <f t="shared" si="8"/>
        <v xml:space="preserve">0 </v>
      </c>
      <c r="H49" s="99">
        <f>B49+E49</f>
        <v>1792</v>
      </c>
      <c r="I49" s="99"/>
      <c r="J49" s="100">
        <f>C49+F49</f>
        <v>2947</v>
      </c>
      <c r="K49" s="109">
        <f t="shared" si="9"/>
        <v>164.453125</v>
      </c>
    </row>
    <row r="50" spans="1:12" s="8" customFormat="1" ht="103.5" customHeight="1">
      <c r="A50" s="97" t="s">
        <v>55</v>
      </c>
      <c r="B50" s="98">
        <v>1545</v>
      </c>
      <c r="C50" s="98">
        <v>2803</v>
      </c>
      <c r="D50" s="109">
        <f t="shared" si="7"/>
        <v>181.42394822006474</v>
      </c>
      <c r="E50" s="98">
        <v>22</v>
      </c>
      <c r="F50" s="99">
        <v>25</v>
      </c>
      <c r="G50" s="109">
        <f t="shared" si="8"/>
        <v>113.63636363636364</v>
      </c>
      <c r="H50" s="99">
        <v>1545</v>
      </c>
      <c r="I50" s="99">
        <v>22</v>
      </c>
      <c r="J50" s="100">
        <f>C50+F50-I50</f>
        <v>2806</v>
      </c>
      <c r="K50" s="109">
        <f t="shared" si="9"/>
        <v>181.61812297734627</v>
      </c>
    </row>
    <row r="51" spans="1:12" s="10" customFormat="1" ht="136.5" customHeight="1">
      <c r="A51" s="97" t="s">
        <v>56</v>
      </c>
      <c r="B51" s="98">
        <v>36472</v>
      </c>
      <c r="C51" s="98">
        <v>50506</v>
      </c>
      <c r="D51" s="109">
        <f t="shared" si="7"/>
        <v>138.47883307742924</v>
      </c>
      <c r="E51" s="98">
        <v>22705</v>
      </c>
      <c r="F51" s="99">
        <v>34973</v>
      </c>
      <c r="G51" s="109">
        <f t="shared" si="8"/>
        <v>154.03215150847831</v>
      </c>
      <c r="H51" s="99">
        <f>B51+E51</f>
        <v>59177</v>
      </c>
      <c r="I51" s="99">
        <v>240</v>
      </c>
      <c r="J51" s="100">
        <f>C51+F51-I51</f>
        <v>85239</v>
      </c>
      <c r="K51" s="109">
        <f t="shared" si="9"/>
        <v>144.04075907869611</v>
      </c>
      <c r="L51" s="46"/>
    </row>
    <row r="52" spans="1:12" s="10" customFormat="1" ht="28.5" customHeight="1">
      <c r="A52" s="97" t="s">
        <v>92</v>
      </c>
      <c r="B52" s="98">
        <v>0</v>
      </c>
      <c r="C52" s="98">
        <v>11</v>
      </c>
      <c r="D52" s="109" t="str">
        <f t="shared" si="7"/>
        <v xml:space="preserve">0 </v>
      </c>
      <c r="E52" s="98">
        <v>0</v>
      </c>
      <c r="F52" s="99">
        <v>0</v>
      </c>
      <c r="G52" s="109" t="str">
        <f t="shared" si="8"/>
        <v xml:space="preserve">0 </v>
      </c>
      <c r="H52" s="99">
        <f>B52+E52</f>
        <v>0</v>
      </c>
      <c r="I52" s="99"/>
      <c r="J52" s="100">
        <f>C52+F52</f>
        <v>11</v>
      </c>
      <c r="K52" s="109" t="str">
        <f t="shared" si="9"/>
        <v xml:space="preserve">0 </v>
      </c>
      <c r="L52" s="46"/>
    </row>
    <row r="53" spans="1:12" s="8" customFormat="1" ht="36.75" customHeight="1">
      <c r="A53" s="97" t="s">
        <v>6</v>
      </c>
      <c r="B53" s="98">
        <v>1266</v>
      </c>
      <c r="C53" s="98">
        <v>1856</v>
      </c>
      <c r="D53" s="109">
        <f t="shared" si="7"/>
        <v>146.60347551342812</v>
      </c>
      <c r="E53" s="98">
        <v>0</v>
      </c>
      <c r="F53" s="99">
        <v>0</v>
      </c>
      <c r="G53" s="109" t="str">
        <f t="shared" si="8"/>
        <v xml:space="preserve">0 </v>
      </c>
      <c r="H53" s="99">
        <f>B53+E53</f>
        <v>1266</v>
      </c>
      <c r="I53" s="99"/>
      <c r="J53" s="100">
        <f>C53+F53</f>
        <v>1856</v>
      </c>
      <c r="K53" s="109">
        <f t="shared" si="9"/>
        <v>146.60347551342812</v>
      </c>
      <c r="L53" s="46"/>
    </row>
    <row r="54" spans="1:12" s="8" customFormat="1" ht="31.5" customHeight="1">
      <c r="A54" s="97" t="s">
        <v>75</v>
      </c>
      <c r="B54" s="98">
        <v>0</v>
      </c>
      <c r="C54" s="98">
        <v>0</v>
      </c>
      <c r="D54" s="109" t="str">
        <f t="shared" si="7"/>
        <v xml:space="preserve">0 </v>
      </c>
      <c r="E54" s="98">
        <v>0</v>
      </c>
      <c r="F54" s="99">
        <v>0</v>
      </c>
      <c r="G54" s="109" t="str">
        <f t="shared" si="8"/>
        <v xml:space="preserve">0 </v>
      </c>
      <c r="H54" s="99">
        <v>0</v>
      </c>
      <c r="I54" s="99"/>
      <c r="J54" s="100">
        <f>C54+F54</f>
        <v>0</v>
      </c>
      <c r="K54" s="109" t="str">
        <f t="shared" si="9"/>
        <v xml:space="preserve">0 </v>
      </c>
      <c r="L54" s="46"/>
    </row>
    <row r="55" spans="1:12" s="8" customFormat="1" ht="33.75" customHeight="1">
      <c r="A55" s="97" t="s">
        <v>57</v>
      </c>
      <c r="B55" s="98">
        <v>3821</v>
      </c>
      <c r="C55" s="98">
        <v>12713</v>
      </c>
      <c r="D55" s="109">
        <f t="shared" si="7"/>
        <v>332.71394922795082</v>
      </c>
      <c r="E55" s="98">
        <v>1502</v>
      </c>
      <c r="F55" s="99">
        <v>7530</v>
      </c>
      <c r="G55" s="109">
        <f t="shared" si="8"/>
        <v>501.33155792276966</v>
      </c>
      <c r="H55" s="99">
        <f>B55+E55</f>
        <v>5323</v>
      </c>
      <c r="I55" s="99">
        <v>1858</v>
      </c>
      <c r="J55" s="100">
        <f>C55+F55-I55</f>
        <v>18385</v>
      </c>
      <c r="K55" s="109">
        <f t="shared" si="9"/>
        <v>345.38793913206842</v>
      </c>
      <c r="L55" s="46"/>
    </row>
    <row r="56" spans="1:12" s="8" customFormat="1" ht="31.5" customHeight="1">
      <c r="A56" s="127" t="s">
        <v>47</v>
      </c>
      <c r="B56" s="128">
        <f>B57</f>
        <v>780</v>
      </c>
      <c r="C56" s="128">
        <f>C57</f>
        <v>1144</v>
      </c>
      <c r="D56" s="109">
        <f t="shared" si="7"/>
        <v>146.66666666666666</v>
      </c>
      <c r="E56" s="128">
        <f>E57</f>
        <v>640</v>
      </c>
      <c r="F56" s="128">
        <f>F57</f>
        <v>1144</v>
      </c>
      <c r="G56" s="109">
        <f t="shared" si="8"/>
        <v>178.75</v>
      </c>
      <c r="H56" s="128">
        <f>H57</f>
        <v>640</v>
      </c>
      <c r="I56" s="128">
        <f>I57</f>
        <v>858</v>
      </c>
      <c r="J56" s="128">
        <f>J57</f>
        <v>1430</v>
      </c>
      <c r="K56" s="109">
        <f t="shared" si="9"/>
        <v>223.4375</v>
      </c>
      <c r="L56" s="46"/>
    </row>
    <row r="57" spans="1:12" s="8" customFormat="1" ht="35.25" customHeight="1">
      <c r="A57" s="97" t="s">
        <v>26</v>
      </c>
      <c r="B57" s="98">
        <v>780</v>
      </c>
      <c r="C57" s="98">
        <v>1144</v>
      </c>
      <c r="D57" s="109">
        <f t="shared" si="7"/>
        <v>146.66666666666666</v>
      </c>
      <c r="E57" s="98">
        <v>640</v>
      </c>
      <c r="F57" s="99">
        <v>1144</v>
      </c>
      <c r="G57" s="109">
        <f t="shared" si="8"/>
        <v>178.75</v>
      </c>
      <c r="H57" s="99">
        <f>B57+E57-780</f>
        <v>640</v>
      </c>
      <c r="I57" s="99">
        <v>858</v>
      </c>
      <c r="J57" s="100">
        <f>C57+F57-I57</f>
        <v>1430</v>
      </c>
      <c r="K57" s="109">
        <f t="shared" si="9"/>
        <v>223.4375</v>
      </c>
      <c r="L57" s="46"/>
    </row>
    <row r="58" spans="1:12" s="8" customFormat="1" ht="40.5" hidden="1" customHeight="1">
      <c r="A58" s="97" t="s">
        <v>41</v>
      </c>
      <c r="B58" s="98"/>
      <c r="C58" s="98"/>
      <c r="D58" s="109" t="str">
        <f t="shared" si="7"/>
        <v xml:space="preserve">0 </v>
      </c>
      <c r="E58" s="98"/>
      <c r="F58" s="99"/>
      <c r="G58" s="109" t="str">
        <f t="shared" si="8"/>
        <v xml:space="preserve">0 </v>
      </c>
      <c r="H58" s="99">
        <f>B58+E58</f>
        <v>0</v>
      </c>
      <c r="I58" s="99"/>
      <c r="J58" s="99">
        <f>C58+F58</f>
        <v>0</v>
      </c>
      <c r="K58" s="109" t="str">
        <f t="shared" si="9"/>
        <v xml:space="preserve">0 </v>
      </c>
      <c r="L58" s="46"/>
    </row>
    <row r="59" spans="1:12" s="8" customFormat="1" ht="56.25" customHeight="1">
      <c r="A59" s="127" t="s">
        <v>107</v>
      </c>
      <c r="B59" s="128">
        <f>B60+B61+B63+B64+B62</f>
        <v>3936</v>
      </c>
      <c r="C59" s="128">
        <f>C60+C61+C63+C64</f>
        <v>7018</v>
      </c>
      <c r="D59" s="109">
        <f t="shared" si="7"/>
        <v>178.30284552845526</v>
      </c>
      <c r="E59" s="128">
        <f>E60+E61+E64+E63</f>
        <v>2115</v>
      </c>
      <c r="F59" s="128">
        <f>F60+F64+F61+F63</f>
        <v>4434</v>
      </c>
      <c r="G59" s="109">
        <f t="shared" si="8"/>
        <v>209.64539007092199</v>
      </c>
      <c r="H59" s="128">
        <f>H60+H61+H64+H63+H62</f>
        <v>6051</v>
      </c>
      <c r="I59" s="128">
        <f>I60+I61+I64</f>
        <v>0</v>
      </c>
      <c r="J59" s="128">
        <f>J60+J61+J64+J63+H604</f>
        <v>11452</v>
      </c>
      <c r="K59" s="109">
        <f t="shared" si="9"/>
        <v>189.25797388861346</v>
      </c>
      <c r="L59" s="46"/>
    </row>
    <row r="60" spans="1:12" s="8" customFormat="1" ht="19.5" customHeight="1">
      <c r="A60" s="97" t="s">
        <v>111</v>
      </c>
      <c r="B60" s="98">
        <v>889</v>
      </c>
      <c r="C60" s="98">
        <v>1226</v>
      </c>
      <c r="D60" s="109">
        <f t="shared" si="7"/>
        <v>137.90776152980877</v>
      </c>
      <c r="E60" s="98">
        <v>0</v>
      </c>
      <c r="F60" s="99">
        <v>0</v>
      </c>
      <c r="G60" s="109" t="str">
        <f t="shared" si="8"/>
        <v xml:space="preserve">0 </v>
      </c>
      <c r="H60" s="99">
        <f>B60+E60</f>
        <v>889</v>
      </c>
      <c r="I60" s="99"/>
      <c r="J60" s="99">
        <f>C60+F60</f>
        <v>1226</v>
      </c>
      <c r="K60" s="109">
        <f t="shared" si="9"/>
        <v>137.90776152980877</v>
      </c>
      <c r="L60" s="46"/>
    </row>
    <row r="61" spans="1:12" s="8" customFormat="1" ht="91.5" hidden="1" customHeight="1">
      <c r="A61" s="97" t="s">
        <v>69</v>
      </c>
      <c r="B61" s="98"/>
      <c r="C61" s="98"/>
      <c r="D61" s="109" t="str">
        <f t="shared" si="7"/>
        <v xml:space="preserve">0 </v>
      </c>
      <c r="E61" s="98">
        <v>0</v>
      </c>
      <c r="F61" s="99">
        <v>0</v>
      </c>
      <c r="G61" s="109" t="str">
        <f t="shared" si="8"/>
        <v xml:space="preserve">0 </v>
      </c>
      <c r="H61" s="99">
        <f>B61+E61</f>
        <v>0</v>
      </c>
      <c r="I61" s="99"/>
      <c r="J61" s="99">
        <f>C61+F61</f>
        <v>0</v>
      </c>
      <c r="K61" s="109" t="str">
        <f t="shared" si="9"/>
        <v xml:space="preserve">0 </v>
      </c>
      <c r="L61" s="46"/>
    </row>
    <row r="62" spans="1:12" s="8" customFormat="1" ht="91.5" customHeight="1">
      <c r="A62" s="97" t="s">
        <v>125</v>
      </c>
      <c r="B62" s="98">
        <v>3036</v>
      </c>
      <c r="C62" s="98">
        <v>0</v>
      </c>
      <c r="D62" s="109"/>
      <c r="E62" s="98">
        <v>0</v>
      </c>
      <c r="F62" s="99">
        <v>0</v>
      </c>
      <c r="G62" s="109" t="str">
        <f t="shared" si="8"/>
        <v xml:space="preserve">0 </v>
      </c>
      <c r="H62" s="99">
        <f>B62+E62</f>
        <v>3036</v>
      </c>
      <c r="I62" s="99"/>
      <c r="J62" s="99">
        <f>C62+F62</f>
        <v>0</v>
      </c>
      <c r="K62" s="109"/>
      <c r="L62" s="46"/>
    </row>
    <row r="63" spans="1:12" s="8" customFormat="1" ht="46.5" customHeight="1">
      <c r="A63" s="97" t="s">
        <v>104</v>
      </c>
      <c r="B63" s="98">
        <v>0</v>
      </c>
      <c r="C63" s="98">
        <v>4966</v>
      </c>
      <c r="D63" s="109" t="str">
        <f t="shared" si="7"/>
        <v xml:space="preserve">0 </v>
      </c>
      <c r="E63" s="98">
        <v>2003</v>
      </c>
      <c r="F63" s="99">
        <v>3641</v>
      </c>
      <c r="G63" s="109">
        <f t="shared" si="8"/>
        <v>181.77733399900148</v>
      </c>
      <c r="H63" s="99">
        <f>B63+E63</f>
        <v>2003</v>
      </c>
      <c r="I63" s="99"/>
      <c r="J63" s="100">
        <f>C63+F63-I63</f>
        <v>8607</v>
      </c>
      <c r="K63" s="109">
        <f t="shared" si="9"/>
        <v>429.70544183724417</v>
      </c>
      <c r="L63" s="46"/>
    </row>
    <row r="64" spans="1:12" s="8" customFormat="1" ht="58.5" customHeight="1">
      <c r="A64" s="97" t="s">
        <v>91</v>
      </c>
      <c r="B64" s="98">
        <v>11</v>
      </c>
      <c r="C64" s="98">
        <v>826</v>
      </c>
      <c r="D64" s="109">
        <f t="shared" si="7"/>
        <v>7509.090909090909</v>
      </c>
      <c r="E64" s="98">
        <v>112</v>
      </c>
      <c r="F64" s="99">
        <v>793</v>
      </c>
      <c r="G64" s="109">
        <f t="shared" si="8"/>
        <v>708.03571428571433</v>
      </c>
      <c r="H64" s="99">
        <f>B64+E64</f>
        <v>123</v>
      </c>
      <c r="I64" s="99"/>
      <c r="J64" s="100">
        <f>C64+F64</f>
        <v>1619</v>
      </c>
      <c r="K64" s="109">
        <f t="shared" si="9"/>
        <v>1316.260162601626</v>
      </c>
      <c r="L64" s="46"/>
    </row>
    <row r="65" spans="1:29" s="8" customFormat="1" ht="35.25" customHeight="1">
      <c r="A65" s="127" t="s">
        <v>48</v>
      </c>
      <c r="B65" s="128">
        <f>B66+B68+B70+B71+B72+B67+B69</f>
        <v>84882</v>
      </c>
      <c r="C65" s="128">
        <f>C66+C68+C70+C71+C72+C67+C69</f>
        <v>121187</v>
      </c>
      <c r="D65" s="109">
        <f t="shared" si="7"/>
        <v>142.77114111354587</v>
      </c>
      <c r="E65" s="128">
        <f>E66+E68+E70+E71+E72+E67+E69</f>
        <v>13739</v>
      </c>
      <c r="F65" s="128">
        <f>F66+F68+F70+F71+F72+F67+F69</f>
        <v>26225</v>
      </c>
      <c r="G65" s="109">
        <f t="shared" si="8"/>
        <v>190.87997670863962</v>
      </c>
      <c r="H65" s="128">
        <f>H66+H68+H70+H71+H72+H67+H69</f>
        <v>95025</v>
      </c>
      <c r="I65" s="128">
        <f>I66+I68+I70+I71+I72+I67+I69</f>
        <v>6075</v>
      </c>
      <c r="J65" s="128">
        <f>J66+J68+J70+J71+J72+J67+J69</f>
        <v>141337</v>
      </c>
      <c r="K65" s="109">
        <f t="shared" si="9"/>
        <v>148.73664825046041</v>
      </c>
      <c r="L65" s="46"/>
    </row>
    <row r="66" spans="1:29" s="8" customFormat="1" ht="34.5" customHeight="1">
      <c r="A66" s="97" t="s">
        <v>76</v>
      </c>
      <c r="B66" s="98">
        <v>320</v>
      </c>
      <c r="C66" s="98">
        <v>516</v>
      </c>
      <c r="D66" s="109">
        <f t="shared" si="7"/>
        <v>161.25</v>
      </c>
      <c r="E66" s="98">
        <v>0</v>
      </c>
      <c r="F66" s="99">
        <v>0</v>
      </c>
      <c r="G66" s="109" t="str">
        <f t="shared" si="8"/>
        <v xml:space="preserve">0 </v>
      </c>
      <c r="H66" s="99">
        <f>B66+E66</f>
        <v>320</v>
      </c>
      <c r="I66" s="99"/>
      <c r="J66" s="99">
        <f>C66+F66</f>
        <v>516</v>
      </c>
      <c r="K66" s="109">
        <f t="shared" si="9"/>
        <v>161.25</v>
      </c>
      <c r="L66" s="46"/>
    </row>
    <row r="67" spans="1:29" s="8" customFormat="1" ht="36.75" customHeight="1">
      <c r="A67" s="97" t="s">
        <v>28</v>
      </c>
      <c r="B67" s="98">
        <v>6298</v>
      </c>
      <c r="C67" s="98">
        <v>8828</v>
      </c>
      <c r="D67" s="109">
        <f t="shared" si="7"/>
        <v>140.17148301047953</v>
      </c>
      <c r="E67" s="98">
        <v>0</v>
      </c>
      <c r="F67" s="99">
        <v>0</v>
      </c>
      <c r="G67" s="109" t="str">
        <f t="shared" si="8"/>
        <v xml:space="preserve">0 </v>
      </c>
      <c r="H67" s="99">
        <f>B67+E67</f>
        <v>6298</v>
      </c>
      <c r="I67" s="99"/>
      <c r="J67" s="99">
        <f>C67+F67</f>
        <v>8828</v>
      </c>
      <c r="K67" s="109">
        <f t="shared" si="9"/>
        <v>140.17148301047953</v>
      </c>
      <c r="L67" s="46"/>
    </row>
    <row r="68" spans="1:29" s="8" customFormat="1" ht="0.75" hidden="1" customHeight="1">
      <c r="A68" s="97" t="s">
        <v>70</v>
      </c>
      <c r="B68" s="98">
        <v>0</v>
      </c>
      <c r="C68" s="98">
        <v>0</v>
      </c>
      <c r="D68" s="109" t="str">
        <f t="shared" si="7"/>
        <v xml:space="preserve">0 </v>
      </c>
      <c r="E68" s="98">
        <v>0</v>
      </c>
      <c r="F68" s="99">
        <v>0</v>
      </c>
      <c r="G68" s="109" t="str">
        <f t="shared" si="8"/>
        <v xml:space="preserve">0 </v>
      </c>
      <c r="H68" s="99">
        <f>B68+E68</f>
        <v>0</v>
      </c>
      <c r="I68" s="99"/>
      <c r="J68" s="99">
        <f>C68+F68</f>
        <v>0</v>
      </c>
      <c r="K68" s="109" t="str">
        <f t="shared" si="9"/>
        <v xml:space="preserve">0 </v>
      </c>
      <c r="L68" s="46"/>
    </row>
    <row r="69" spans="1:29" s="8" customFormat="1" ht="19.5" hidden="1" customHeight="1">
      <c r="A69" s="97" t="s">
        <v>83</v>
      </c>
      <c r="B69" s="98">
        <v>0</v>
      </c>
      <c r="C69" s="98">
        <v>0</v>
      </c>
      <c r="D69" s="109" t="str">
        <f t="shared" si="7"/>
        <v xml:space="preserve">0 </v>
      </c>
      <c r="E69" s="98">
        <v>0</v>
      </c>
      <c r="F69" s="99">
        <v>0</v>
      </c>
      <c r="G69" s="109" t="str">
        <f t="shared" si="8"/>
        <v xml:space="preserve">0 </v>
      </c>
      <c r="H69" s="99">
        <f>B69+E69</f>
        <v>0</v>
      </c>
      <c r="I69" s="99"/>
      <c r="J69" s="99">
        <f>C69+F69</f>
        <v>0</v>
      </c>
      <c r="K69" s="109" t="str">
        <f t="shared" si="9"/>
        <v xml:space="preserve">0 </v>
      </c>
      <c r="L69" s="46"/>
    </row>
    <row r="70" spans="1:29" s="8" customFormat="1" ht="26.25" customHeight="1">
      <c r="A70" s="97" t="s">
        <v>27</v>
      </c>
      <c r="B70" s="98">
        <v>6648</v>
      </c>
      <c r="C70" s="98">
        <v>8886</v>
      </c>
      <c r="D70" s="109">
        <f t="shared" si="7"/>
        <v>133.66425992779781</v>
      </c>
      <c r="E70" s="98">
        <v>0</v>
      </c>
      <c r="F70" s="99">
        <v>0</v>
      </c>
      <c r="G70" s="109" t="str">
        <f t="shared" si="8"/>
        <v xml:space="preserve">0 </v>
      </c>
      <c r="H70" s="99">
        <f>B70+E70</f>
        <v>6648</v>
      </c>
      <c r="I70" s="99"/>
      <c r="J70" s="99">
        <f>C70+F70</f>
        <v>8886</v>
      </c>
      <c r="K70" s="109">
        <f t="shared" si="9"/>
        <v>133.66425992779781</v>
      </c>
      <c r="L70" s="46"/>
    </row>
    <row r="71" spans="1:29" s="8" customFormat="1" ht="24.75" customHeight="1">
      <c r="A71" s="97" t="s">
        <v>45</v>
      </c>
      <c r="B71" s="98">
        <v>34033</v>
      </c>
      <c r="C71" s="98">
        <v>49897</v>
      </c>
      <c r="D71" s="109">
        <f t="shared" si="7"/>
        <v>146.61358093615021</v>
      </c>
      <c r="E71" s="98">
        <v>5870</v>
      </c>
      <c r="F71" s="99">
        <v>14550</v>
      </c>
      <c r="G71" s="109">
        <f t="shared" si="8"/>
        <v>247.87052810902895</v>
      </c>
      <c r="H71" s="99">
        <v>36788</v>
      </c>
      <c r="I71" s="99">
        <v>6075</v>
      </c>
      <c r="J71" s="99">
        <f>C71+F71-I71</f>
        <v>58372</v>
      </c>
      <c r="K71" s="109">
        <f t="shared" si="9"/>
        <v>158.67130586060671</v>
      </c>
      <c r="L71" s="46"/>
    </row>
    <row r="72" spans="1:29" s="8" customFormat="1" ht="38.25" customHeight="1">
      <c r="A72" s="97" t="s">
        <v>34</v>
      </c>
      <c r="B72" s="98">
        <v>37583</v>
      </c>
      <c r="C72" s="98">
        <v>53060</v>
      </c>
      <c r="D72" s="109">
        <f t="shared" si="7"/>
        <v>141.18085304525982</v>
      </c>
      <c r="E72" s="98">
        <v>7869</v>
      </c>
      <c r="F72" s="99">
        <v>11675</v>
      </c>
      <c r="G72" s="109">
        <f t="shared" si="8"/>
        <v>148.36700978523319</v>
      </c>
      <c r="H72" s="99">
        <f>B72+E72-481</f>
        <v>44971</v>
      </c>
      <c r="I72" s="99"/>
      <c r="J72" s="99">
        <f>C72+F72</f>
        <v>64735</v>
      </c>
      <c r="K72" s="109">
        <f t="shared" si="9"/>
        <v>143.94832225211803</v>
      </c>
      <c r="L72" s="46"/>
    </row>
    <row r="73" spans="1:29" s="8" customFormat="1" ht="36.75" customHeight="1">
      <c r="A73" s="127" t="s">
        <v>105</v>
      </c>
      <c r="B73" s="128">
        <f>B74+B75+B77+B78+B76</f>
        <v>27048</v>
      </c>
      <c r="C73" s="128">
        <f>C74+C75+C77+C78+C76</f>
        <v>24502</v>
      </c>
      <c r="D73" s="109">
        <f t="shared" si="7"/>
        <v>90.587104406980174</v>
      </c>
      <c r="E73" s="128">
        <f>E74+E75+E77+E78+E76</f>
        <v>17812</v>
      </c>
      <c r="F73" s="128">
        <f>F74+F75+F77+F78</f>
        <v>26367</v>
      </c>
      <c r="G73" s="109">
        <f t="shared" si="8"/>
        <v>148.02941836963845</v>
      </c>
      <c r="H73" s="128">
        <f>H74+H75+H77+H78+H76</f>
        <v>39097</v>
      </c>
      <c r="I73" s="128">
        <f>I74+I75+I77+I78+I76</f>
        <v>3830</v>
      </c>
      <c r="J73" s="128">
        <f>J74+J75+J77+J78+J76</f>
        <v>47039</v>
      </c>
      <c r="K73" s="109">
        <f t="shared" si="9"/>
        <v>120.31357904698569</v>
      </c>
      <c r="L73" s="46"/>
    </row>
    <row r="74" spans="1:29" s="8" customFormat="1" ht="30" customHeight="1">
      <c r="A74" s="97" t="s">
        <v>80</v>
      </c>
      <c r="B74" s="98">
        <v>243</v>
      </c>
      <c r="C74" s="98">
        <v>258</v>
      </c>
      <c r="D74" s="109">
        <f t="shared" si="7"/>
        <v>106.17283950617285</v>
      </c>
      <c r="E74" s="98">
        <v>0</v>
      </c>
      <c r="F74" s="99">
        <v>0</v>
      </c>
      <c r="G74" s="109" t="str">
        <f t="shared" si="8"/>
        <v xml:space="preserve">0 </v>
      </c>
      <c r="H74" s="99">
        <f>B74+E74</f>
        <v>243</v>
      </c>
      <c r="I74" s="99"/>
      <c r="J74" s="100">
        <f>C74+F74</f>
        <v>258</v>
      </c>
      <c r="K74" s="109">
        <f t="shared" si="9"/>
        <v>106.17283950617285</v>
      </c>
      <c r="L74" s="46"/>
      <c r="N74" s="101"/>
      <c r="U74" s="101"/>
      <c r="V74" s="101"/>
      <c r="W74" s="102"/>
      <c r="X74" s="101"/>
      <c r="Y74" s="101"/>
      <c r="Z74" s="102"/>
      <c r="AA74" s="101"/>
      <c r="AB74" s="101"/>
      <c r="AC74" s="101"/>
    </row>
    <row r="75" spans="1:29" s="8" customFormat="1" ht="29.25" hidden="1" customHeight="1">
      <c r="A75" s="97" t="s">
        <v>30</v>
      </c>
      <c r="B75" s="98"/>
      <c r="C75" s="98"/>
      <c r="D75" s="109" t="str">
        <f t="shared" si="7"/>
        <v xml:space="preserve">0 </v>
      </c>
      <c r="E75" s="98">
        <v>0</v>
      </c>
      <c r="F75" s="99">
        <v>0</v>
      </c>
      <c r="G75" s="109" t="str">
        <f t="shared" si="8"/>
        <v xml:space="preserve">0 </v>
      </c>
      <c r="H75" s="99">
        <f>B75+E75</f>
        <v>0</v>
      </c>
      <c r="I75" s="99"/>
      <c r="J75" s="100">
        <f>C75+F75</f>
        <v>0</v>
      </c>
      <c r="K75" s="109" t="str">
        <f t="shared" si="9"/>
        <v xml:space="preserve">0 </v>
      </c>
      <c r="L75" s="46"/>
    </row>
    <row r="76" spans="1:29" s="8" customFormat="1" ht="29.25" customHeight="1">
      <c r="A76" s="97" t="s">
        <v>30</v>
      </c>
      <c r="B76" s="98">
        <v>184</v>
      </c>
      <c r="C76" s="98">
        <v>58</v>
      </c>
      <c r="D76" s="109">
        <f t="shared" si="7"/>
        <v>31.521739130434785</v>
      </c>
      <c r="E76" s="98">
        <v>94</v>
      </c>
      <c r="F76" s="99">
        <v>0</v>
      </c>
      <c r="G76" s="109">
        <f t="shared" si="8"/>
        <v>0</v>
      </c>
      <c r="H76" s="99">
        <f>B76+E76</f>
        <v>278</v>
      </c>
      <c r="I76" s="99"/>
      <c r="J76" s="100">
        <f>C76+F76</f>
        <v>58</v>
      </c>
      <c r="K76" s="109">
        <f t="shared" si="9"/>
        <v>20.863309352517987</v>
      </c>
      <c r="L76" s="46"/>
    </row>
    <row r="77" spans="1:29" s="8" customFormat="1" ht="27" customHeight="1">
      <c r="A77" s="97" t="s">
        <v>71</v>
      </c>
      <c r="B77" s="98">
        <v>26621</v>
      </c>
      <c r="C77" s="98">
        <v>24186</v>
      </c>
      <c r="D77" s="109">
        <f t="shared" si="7"/>
        <v>90.853085909620219</v>
      </c>
      <c r="E77" s="98">
        <v>17718</v>
      </c>
      <c r="F77" s="99">
        <v>26367</v>
      </c>
      <c r="G77" s="109">
        <f t="shared" si="8"/>
        <v>148.81476464612257</v>
      </c>
      <c r="H77" s="99">
        <v>38576</v>
      </c>
      <c r="I77" s="99">
        <v>3830</v>
      </c>
      <c r="J77" s="100">
        <f>C77+F77-I77</f>
        <v>46723</v>
      </c>
      <c r="K77" s="109">
        <f t="shared" si="9"/>
        <v>121.11934881791788</v>
      </c>
      <c r="L77" s="46"/>
    </row>
    <row r="78" spans="1:29" s="8" customFormat="1" ht="30" hidden="1" customHeight="1">
      <c r="A78" s="97" t="s">
        <v>72</v>
      </c>
      <c r="B78" s="98">
        <v>0</v>
      </c>
      <c r="C78" s="98">
        <v>0</v>
      </c>
      <c r="D78" s="109" t="str">
        <f t="shared" si="7"/>
        <v xml:space="preserve">0 </v>
      </c>
      <c r="E78" s="98">
        <v>0</v>
      </c>
      <c r="F78" s="99">
        <v>0</v>
      </c>
      <c r="G78" s="109" t="str">
        <f t="shared" si="8"/>
        <v xml:space="preserve">0 </v>
      </c>
      <c r="H78" s="99">
        <f>B78+E78</f>
        <v>0</v>
      </c>
      <c r="I78" s="99"/>
      <c r="J78" s="99">
        <f>C78+F78</f>
        <v>0</v>
      </c>
      <c r="K78" s="109" t="str">
        <f t="shared" si="9"/>
        <v xml:space="preserve">0 </v>
      </c>
      <c r="L78" s="46"/>
    </row>
    <row r="79" spans="1:29" s="8" customFormat="1" ht="36" hidden="1" customHeight="1">
      <c r="A79" s="127" t="s">
        <v>106</v>
      </c>
      <c r="B79" s="128">
        <f>B81+B80</f>
        <v>0</v>
      </c>
      <c r="C79" s="128">
        <f>C81</f>
        <v>0</v>
      </c>
      <c r="D79" s="109" t="str">
        <f t="shared" si="7"/>
        <v xml:space="preserve">0 </v>
      </c>
      <c r="E79" s="128">
        <f>E81</f>
        <v>0</v>
      </c>
      <c r="F79" s="128">
        <f>F81</f>
        <v>0</v>
      </c>
      <c r="G79" s="109" t="str">
        <f t="shared" si="8"/>
        <v xml:space="preserve">0 </v>
      </c>
      <c r="H79" s="128">
        <f>H81+H80</f>
        <v>0</v>
      </c>
      <c r="I79" s="128">
        <f>I81</f>
        <v>0</v>
      </c>
      <c r="J79" s="128">
        <f>J81</f>
        <v>0</v>
      </c>
      <c r="K79" s="109" t="str">
        <f t="shared" si="9"/>
        <v xml:space="preserve">0 </v>
      </c>
      <c r="L79" s="46"/>
    </row>
    <row r="80" spans="1:29" s="8" customFormat="1" ht="54" hidden="1" customHeight="1">
      <c r="A80" s="97" t="s">
        <v>93</v>
      </c>
      <c r="B80" s="129"/>
      <c r="C80" s="128">
        <v>0</v>
      </c>
      <c r="D80" s="109">
        <v>0</v>
      </c>
      <c r="E80" s="128">
        <v>0</v>
      </c>
      <c r="F80" s="128">
        <v>0</v>
      </c>
      <c r="G80" s="109">
        <v>0</v>
      </c>
      <c r="H80" s="128"/>
      <c r="I80" s="128"/>
      <c r="J80" s="128">
        <v>0</v>
      </c>
      <c r="K80" s="109"/>
      <c r="L80" s="46"/>
    </row>
    <row r="81" spans="1:12" s="8" customFormat="1" ht="33" hidden="1" customHeight="1">
      <c r="A81" s="97" t="s">
        <v>112</v>
      </c>
      <c r="B81" s="98"/>
      <c r="C81" s="98">
        <v>0</v>
      </c>
      <c r="D81" s="109" t="str">
        <f t="shared" ref="D81:D128" si="10">IF(B81=0,  "0 ", C81/B81*100)</f>
        <v xml:space="preserve">0 </v>
      </c>
      <c r="E81" s="98">
        <v>0</v>
      </c>
      <c r="F81" s="99">
        <v>0</v>
      </c>
      <c r="G81" s="109" t="str">
        <f t="shared" ref="G81:G121" si="11">IF(E81=0,  "0 ", F81/E81*100)</f>
        <v xml:space="preserve">0 </v>
      </c>
      <c r="H81" s="99">
        <f>B81+E81</f>
        <v>0</v>
      </c>
      <c r="I81" s="99"/>
      <c r="J81" s="100">
        <f>C81+F81</f>
        <v>0</v>
      </c>
      <c r="K81" s="109" t="str">
        <f t="shared" ref="K81:K116" si="12">IF(H81=0,  "0 ", J81/H81*100)</f>
        <v xml:space="preserve">0 </v>
      </c>
      <c r="L81" s="46"/>
    </row>
    <row r="82" spans="1:12" s="8" customFormat="1" ht="33" customHeight="1">
      <c r="A82" s="132" t="s">
        <v>106</v>
      </c>
      <c r="B82" s="130">
        <f>B83</f>
        <v>3427</v>
      </c>
      <c r="C82" s="130">
        <f>C83</f>
        <v>0</v>
      </c>
      <c r="D82" s="109">
        <f t="shared" si="10"/>
        <v>0</v>
      </c>
      <c r="E82" s="130"/>
      <c r="F82" s="135"/>
      <c r="G82" s="109" t="str">
        <f t="shared" si="11"/>
        <v xml:space="preserve">0 </v>
      </c>
      <c r="H82" s="135">
        <v>3427</v>
      </c>
      <c r="I82" s="135"/>
      <c r="J82" s="120"/>
      <c r="K82" s="109">
        <f t="shared" si="12"/>
        <v>0</v>
      </c>
      <c r="L82" s="46"/>
    </row>
    <row r="83" spans="1:12" s="8" customFormat="1" ht="33" customHeight="1">
      <c r="A83" s="97" t="s">
        <v>112</v>
      </c>
      <c r="B83" s="98">
        <v>3427</v>
      </c>
      <c r="C83" s="98">
        <v>0</v>
      </c>
      <c r="D83" s="109"/>
      <c r="E83" s="98">
        <v>0</v>
      </c>
      <c r="F83" s="99">
        <v>0</v>
      </c>
      <c r="G83" s="109"/>
      <c r="H83" s="99">
        <v>3427</v>
      </c>
      <c r="I83" s="99"/>
      <c r="J83" s="100"/>
      <c r="K83" s="109"/>
      <c r="L83" s="46"/>
    </row>
    <row r="84" spans="1:12" s="8" customFormat="1" ht="24.75" customHeight="1">
      <c r="A84" s="127" t="s">
        <v>49</v>
      </c>
      <c r="B84" s="130">
        <f>B85+B86+B89+B91+B92+B88</f>
        <v>378074</v>
      </c>
      <c r="C84" s="130">
        <f>C85+C86+C89+C91+C92+C88</f>
        <v>495717</v>
      </c>
      <c r="D84" s="109">
        <f t="shared" si="10"/>
        <v>131.1163952030555</v>
      </c>
      <c r="E84" s="128">
        <f>E85+E86+E89+E91+E92</f>
        <v>58</v>
      </c>
      <c r="F84" s="128">
        <f>F85+F86+F89+F91+F92</f>
        <v>86</v>
      </c>
      <c r="G84" s="109">
        <f t="shared" si="11"/>
        <v>148.27586206896552</v>
      </c>
      <c r="H84" s="128">
        <f>H85+H86+H89+H91+H92+H88</f>
        <v>378132</v>
      </c>
      <c r="I84" s="128">
        <f>I85+I86+I89+I91+I92+I88</f>
        <v>0</v>
      </c>
      <c r="J84" s="128">
        <f>J85+J86+J89+J91+J92+J88</f>
        <v>495803</v>
      </c>
      <c r="K84" s="109">
        <f t="shared" si="12"/>
        <v>131.11902721800851</v>
      </c>
      <c r="L84" s="46"/>
    </row>
    <row r="85" spans="1:12" s="8" customFormat="1" ht="24.75" customHeight="1">
      <c r="A85" s="97" t="s">
        <v>9</v>
      </c>
      <c r="B85" s="98">
        <v>103306</v>
      </c>
      <c r="C85" s="98">
        <v>165875</v>
      </c>
      <c r="D85" s="109">
        <f t="shared" si="10"/>
        <v>160.56666602133467</v>
      </c>
      <c r="E85" s="98">
        <v>0</v>
      </c>
      <c r="F85" s="99">
        <v>0</v>
      </c>
      <c r="G85" s="109" t="str">
        <f t="shared" si="11"/>
        <v xml:space="preserve">0 </v>
      </c>
      <c r="H85" s="99">
        <f>B85+E85</f>
        <v>103306</v>
      </c>
      <c r="I85" s="99"/>
      <c r="J85" s="100">
        <f>C85+F85</f>
        <v>165875</v>
      </c>
      <c r="K85" s="109">
        <f t="shared" si="12"/>
        <v>160.56666602133467</v>
      </c>
      <c r="L85" s="46"/>
    </row>
    <row r="86" spans="1:12" s="8" customFormat="1" ht="25.5" customHeight="1">
      <c r="A86" s="97" t="s">
        <v>10</v>
      </c>
      <c r="B86" s="98">
        <v>234259</v>
      </c>
      <c r="C86" s="98">
        <v>266731</v>
      </c>
      <c r="D86" s="109">
        <f t="shared" si="10"/>
        <v>113.86158055827099</v>
      </c>
      <c r="E86" s="98">
        <v>0</v>
      </c>
      <c r="F86" s="99">
        <v>0</v>
      </c>
      <c r="G86" s="109" t="str">
        <f t="shared" si="11"/>
        <v xml:space="preserve">0 </v>
      </c>
      <c r="H86" s="99">
        <f>B86+E86</f>
        <v>234259</v>
      </c>
      <c r="I86" s="99"/>
      <c r="J86" s="100">
        <f>C86+F86</f>
        <v>266731</v>
      </c>
      <c r="K86" s="109">
        <f t="shared" si="12"/>
        <v>113.86158055827099</v>
      </c>
      <c r="L86" s="46"/>
    </row>
    <row r="87" spans="1:12" s="8" customFormat="1" ht="0.75" customHeight="1">
      <c r="A87" s="97" t="s">
        <v>21</v>
      </c>
      <c r="B87" s="98">
        <v>0</v>
      </c>
      <c r="C87" s="98"/>
      <c r="D87" s="109" t="str">
        <f t="shared" si="10"/>
        <v xml:space="preserve">0 </v>
      </c>
      <c r="E87" s="98"/>
      <c r="F87" s="99"/>
      <c r="G87" s="109" t="str">
        <f t="shared" si="11"/>
        <v xml:space="preserve">0 </v>
      </c>
      <c r="H87" s="99">
        <f>B87+E87</f>
        <v>0</v>
      </c>
      <c r="I87" s="99"/>
      <c r="J87" s="100">
        <f>C87+F87</f>
        <v>0</v>
      </c>
      <c r="K87" s="109" t="str">
        <f t="shared" si="12"/>
        <v xml:space="preserve">0 </v>
      </c>
      <c r="L87" s="46"/>
    </row>
    <row r="88" spans="1:12" s="8" customFormat="1" ht="41.25" customHeight="1">
      <c r="A88" s="97" t="s">
        <v>113</v>
      </c>
      <c r="B88" s="98">
        <v>21373</v>
      </c>
      <c r="C88" s="98">
        <v>33965</v>
      </c>
      <c r="D88" s="109">
        <f t="shared" si="10"/>
        <v>158.91545407757451</v>
      </c>
      <c r="E88" s="98">
        <v>0</v>
      </c>
      <c r="F88" s="99">
        <v>0</v>
      </c>
      <c r="G88" s="109" t="str">
        <f t="shared" si="11"/>
        <v xml:space="preserve">0 </v>
      </c>
      <c r="H88" s="99">
        <f>B88+E88</f>
        <v>21373</v>
      </c>
      <c r="I88" s="99"/>
      <c r="J88" s="100">
        <f>C88+F88</f>
        <v>33965</v>
      </c>
      <c r="K88" s="109">
        <f t="shared" si="12"/>
        <v>158.91545407757451</v>
      </c>
      <c r="L88" s="46"/>
    </row>
    <row r="89" spans="1:12" s="8" customFormat="1" ht="54.75" customHeight="1">
      <c r="A89" s="97" t="s">
        <v>96</v>
      </c>
      <c r="B89" s="98">
        <v>310</v>
      </c>
      <c r="C89" s="98">
        <v>577</v>
      </c>
      <c r="D89" s="109">
        <f t="shared" si="10"/>
        <v>186.12903225806451</v>
      </c>
      <c r="E89" s="98">
        <v>19</v>
      </c>
      <c r="F89" s="99">
        <v>55</v>
      </c>
      <c r="G89" s="109">
        <f t="shared" si="11"/>
        <v>289.4736842105263</v>
      </c>
      <c r="H89" s="99">
        <f t="shared" ref="H89:H94" si="13">B89+E89</f>
        <v>329</v>
      </c>
      <c r="I89" s="99"/>
      <c r="J89" s="100">
        <f>C89+F89-I89</f>
        <v>632</v>
      </c>
      <c r="K89" s="109">
        <f t="shared" si="12"/>
        <v>192.09726443768997</v>
      </c>
      <c r="L89" s="46"/>
    </row>
    <row r="90" spans="1:12" s="8" customFormat="1" ht="0.75" hidden="1" customHeight="1">
      <c r="A90" s="97" t="s">
        <v>39</v>
      </c>
      <c r="B90" s="98">
        <v>0</v>
      </c>
      <c r="C90" s="98"/>
      <c r="D90" s="109" t="str">
        <f t="shared" si="10"/>
        <v xml:space="preserve">0 </v>
      </c>
      <c r="E90" s="98"/>
      <c r="F90" s="99"/>
      <c r="G90" s="109" t="str">
        <f t="shared" si="11"/>
        <v xml:space="preserve">0 </v>
      </c>
      <c r="H90" s="99">
        <f t="shared" si="13"/>
        <v>0</v>
      </c>
      <c r="I90" s="99"/>
      <c r="J90" s="100">
        <f>C90+F90</f>
        <v>0</v>
      </c>
      <c r="K90" s="109" t="str">
        <f t="shared" si="12"/>
        <v xml:space="preserve">0 </v>
      </c>
      <c r="L90" s="46"/>
    </row>
    <row r="91" spans="1:12" s="8" customFormat="1" ht="38.25" customHeight="1">
      <c r="A91" s="97" t="s">
        <v>20</v>
      </c>
      <c r="B91" s="98">
        <v>1067</v>
      </c>
      <c r="C91" s="98">
        <v>1300</v>
      </c>
      <c r="D91" s="109">
        <f t="shared" si="10"/>
        <v>121.83692596063732</v>
      </c>
      <c r="E91" s="98">
        <v>39</v>
      </c>
      <c r="F91" s="99">
        <v>31</v>
      </c>
      <c r="G91" s="109">
        <f t="shared" si="11"/>
        <v>79.487179487179489</v>
      </c>
      <c r="H91" s="99">
        <f t="shared" si="13"/>
        <v>1106</v>
      </c>
      <c r="I91" s="99"/>
      <c r="J91" s="100">
        <f>C91+F91-I91</f>
        <v>1331</v>
      </c>
      <c r="K91" s="109">
        <f t="shared" si="12"/>
        <v>120.34358047016276</v>
      </c>
      <c r="L91" s="46"/>
    </row>
    <row r="92" spans="1:12" s="8" customFormat="1" ht="37.5" customHeight="1">
      <c r="A92" s="97" t="s">
        <v>29</v>
      </c>
      <c r="B92" s="98">
        <v>17759</v>
      </c>
      <c r="C92" s="98">
        <v>27269</v>
      </c>
      <c r="D92" s="109">
        <f t="shared" si="10"/>
        <v>153.55031251759672</v>
      </c>
      <c r="E92" s="98">
        <v>0</v>
      </c>
      <c r="F92" s="99">
        <v>0</v>
      </c>
      <c r="G92" s="109" t="str">
        <f t="shared" si="11"/>
        <v xml:space="preserve">0 </v>
      </c>
      <c r="H92" s="99">
        <f t="shared" si="13"/>
        <v>17759</v>
      </c>
      <c r="I92" s="99"/>
      <c r="J92" s="100">
        <f>C92+F92</f>
        <v>27269</v>
      </c>
      <c r="K92" s="109">
        <f t="shared" si="12"/>
        <v>153.55031251759672</v>
      </c>
      <c r="L92" s="46"/>
    </row>
    <row r="93" spans="1:12" s="8" customFormat="1" ht="33.75" customHeight="1">
      <c r="A93" s="127" t="s">
        <v>97</v>
      </c>
      <c r="B93" s="128">
        <f>B94+B95+B96</f>
        <v>72959</v>
      </c>
      <c r="C93" s="128">
        <f>C94+C95+C96</f>
        <v>110537</v>
      </c>
      <c r="D93" s="109">
        <f t="shared" si="10"/>
        <v>151.50564015405914</v>
      </c>
      <c r="E93" s="128">
        <f>E94+E95+E96</f>
        <v>15</v>
      </c>
      <c r="F93" s="128">
        <f>F94+F95+F96</f>
        <v>21</v>
      </c>
      <c r="G93" s="109">
        <f t="shared" si="11"/>
        <v>140</v>
      </c>
      <c r="H93" s="128">
        <f>H94+H95+H96</f>
        <v>72974</v>
      </c>
      <c r="I93" s="128">
        <f>I94+I95+I96</f>
        <v>0</v>
      </c>
      <c r="J93" s="128">
        <f>J94+J95+J96</f>
        <v>110558</v>
      </c>
      <c r="K93" s="109">
        <f t="shared" si="12"/>
        <v>151.50327513909062</v>
      </c>
      <c r="L93" s="46"/>
    </row>
    <row r="94" spans="1:12" s="8" customFormat="1" ht="24.75" customHeight="1">
      <c r="A94" s="97" t="s">
        <v>11</v>
      </c>
      <c r="B94" s="98">
        <v>56693</v>
      </c>
      <c r="C94" s="98">
        <v>84130</v>
      </c>
      <c r="D94" s="109">
        <f t="shared" si="10"/>
        <v>148.39574550649991</v>
      </c>
      <c r="E94" s="98">
        <v>15</v>
      </c>
      <c r="F94" s="99">
        <v>21</v>
      </c>
      <c r="G94" s="109">
        <f t="shared" si="11"/>
        <v>140</v>
      </c>
      <c r="H94" s="99">
        <f t="shared" si="13"/>
        <v>56708</v>
      </c>
      <c r="I94" s="99"/>
      <c r="J94" s="100">
        <f>C94+F94-I94</f>
        <v>84151</v>
      </c>
      <c r="K94" s="109">
        <f t="shared" si="12"/>
        <v>148.39352472314312</v>
      </c>
      <c r="L94" s="46"/>
    </row>
    <row r="95" spans="1:12" s="8" customFormat="1" ht="21.75" hidden="1" customHeight="1">
      <c r="A95" s="97" t="s">
        <v>12</v>
      </c>
      <c r="B95" s="98"/>
      <c r="C95" s="98">
        <v>0</v>
      </c>
      <c r="D95" s="109" t="str">
        <f t="shared" si="10"/>
        <v xml:space="preserve">0 </v>
      </c>
      <c r="E95" s="98">
        <v>0</v>
      </c>
      <c r="F95" s="99">
        <v>0</v>
      </c>
      <c r="G95" s="109" t="str">
        <f t="shared" si="11"/>
        <v xml:space="preserve">0 </v>
      </c>
      <c r="H95" s="99">
        <f>B95+E95</f>
        <v>0</v>
      </c>
      <c r="I95" s="99"/>
      <c r="J95" s="100">
        <f>C95+F95</f>
        <v>0</v>
      </c>
      <c r="K95" s="109" t="str">
        <f t="shared" si="12"/>
        <v xml:space="preserve">0 </v>
      </c>
      <c r="L95" s="46"/>
    </row>
    <row r="96" spans="1:12" s="8" customFormat="1" ht="46.5" customHeight="1">
      <c r="A96" s="97" t="s">
        <v>73</v>
      </c>
      <c r="B96" s="98">
        <v>16266</v>
      </c>
      <c r="C96" s="98">
        <v>26407</v>
      </c>
      <c r="D96" s="109">
        <f t="shared" si="10"/>
        <v>162.34476822820608</v>
      </c>
      <c r="E96" s="98">
        <v>0</v>
      </c>
      <c r="F96" s="99">
        <v>0</v>
      </c>
      <c r="G96" s="109" t="str">
        <f t="shared" si="11"/>
        <v xml:space="preserve">0 </v>
      </c>
      <c r="H96" s="99">
        <f>B96+E96</f>
        <v>16266</v>
      </c>
      <c r="I96" s="99"/>
      <c r="J96" s="100">
        <f>C96+F96</f>
        <v>26407</v>
      </c>
      <c r="K96" s="109">
        <f t="shared" si="12"/>
        <v>162.34476822820608</v>
      </c>
      <c r="L96" s="46"/>
    </row>
    <row r="97" spans="1:14" s="8" customFormat="1" ht="27" customHeight="1">
      <c r="A97" s="127" t="s">
        <v>84</v>
      </c>
      <c r="B97" s="128">
        <f>B98+B99+B100+B101</f>
        <v>0</v>
      </c>
      <c r="C97" s="128">
        <f>C98+C99+C100+C101</f>
        <v>4100</v>
      </c>
      <c r="D97" s="109" t="str">
        <f t="shared" si="10"/>
        <v xml:space="preserve">0 </v>
      </c>
      <c r="E97" s="128">
        <f>E98+E99+E100+E101</f>
        <v>0</v>
      </c>
      <c r="F97" s="128">
        <f>F98+F99+F100+F101</f>
        <v>0</v>
      </c>
      <c r="G97" s="109" t="str">
        <f t="shared" si="11"/>
        <v xml:space="preserve">0 </v>
      </c>
      <c r="H97" s="128">
        <f>H98+H99+H100+H101</f>
        <v>0</v>
      </c>
      <c r="I97" s="128"/>
      <c r="J97" s="128">
        <f>J98+J99+J100+J101</f>
        <v>4100</v>
      </c>
      <c r="K97" s="109" t="str">
        <f t="shared" si="12"/>
        <v xml:space="preserve">0 </v>
      </c>
      <c r="L97" s="46"/>
    </row>
    <row r="98" spans="1:14" s="8" customFormat="1" ht="29.25" hidden="1" customHeight="1">
      <c r="A98" s="97" t="s">
        <v>7</v>
      </c>
      <c r="B98" s="98"/>
      <c r="C98" s="98">
        <v>0</v>
      </c>
      <c r="D98" s="109" t="str">
        <f t="shared" si="10"/>
        <v xml:space="preserve">0 </v>
      </c>
      <c r="E98" s="98">
        <v>0</v>
      </c>
      <c r="F98" s="99">
        <v>0</v>
      </c>
      <c r="G98" s="109" t="str">
        <f t="shared" si="11"/>
        <v xml:space="preserve">0 </v>
      </c>
      <c r="H98" s="99">
        <f>B98+E98</f>
        <v>0</v>
      </c>
      <c r="I98" s="99"/>
      <c r="J98" s="99">
        <f>C98+F98</f>
        <v>0</v>
      </c>
      <c r="K98" s="109" t="str">
        <f t="shared" si="12"/>
        <v xml:space="preserve">0 </v>
      </c>
      <c r="L98" s="46"/>
    </row>
    <row r="99" spans="1:14" s="8" customFormat="1" ht="26.25" hidden="1" customHeight="1">
      <c r="A99" s="97" t="s">
        <v>25</v>
      </c>
      <c r="B99" s="98">
        <v>0</v>
      </c>
      <c r="C99" s="98">
        <v>0</v>
      </c>
      <c r="D99" s="109" t="str">
        <f t="shared" si="10"/>
        <v xml:space="preserve">0 </v>
      </c>
      <c r="E99" s="98">
        <v>0</v>
      </c>
      <c r="F99" s="99">
        <v>0</v>
      </c>
      <c r="G99" s="109" t="str">
        <f t="shared" si="11"/>
        <v xml:space="preserve">0 </v>
      </c>
      <c r="H99" s="99">
        <f>B99+E99</f>
        <v>0</v>
      </c>
      <c r="I99" s="99"/>
      <c r="J99" s="99">
        <f>C99+F99</f>
        <v>0</v>
      </c>
      <c r="K99" s="109" t="str">
        <f t="shared" si="12"/>
        <v xml:space="preserve">0 </v>
      </c>
      <c r="L99" s="46"/>
    </row>
    <row r="100" spans="1:14" s="8" customFormat="1" ht="37.5" hidden="1" customHeight="1">
      <c r="A100" s="97" t="s">
        <v>44</v>
      </c>
      <c r="B100" s="98"/>
      <c r="C100" s="98">
        <v>0</v>
      </c>
      <c r="D100" s="109" t="str">
        <f t="shared" si="10"/>
        <v xml:space="preserve">0 </v>
      </c>
      <c r="E100" s="98">
        <v>0</v>
      </c>
      <c r="F100" s="99">
        <v>0</v>
      </c>
      <c r="G100" s="109" t="str">
        <f t="shared" si="11"/>
        <v xml:space="preserve">0 </v>
      </c>
      <c r="H100" s="99">
        <f>B100+E100</f>
        <v>0</v>
      </c>
      <c r="I100" s="99"/>
      <c r="J100" s="99">
        <f>C100+F100</f>
        <v>0</v>
      </c>
      <c r="K100" s="109" t="str">
        <f t="shared" si="12"/>
        <v xml:space="preserve">0 </v>
      </c>
      <c r="L100" s="46"/>
    </row>
    <row r="101" spans="1:14" s="8" customFormat="1" ht="39.75" customHeight="1">
      <c r="A101" s="97" t="s">
        <v>81</v>
      </c>
      <c r="B101" s="98">
        <v>0</v>
      </c>
      <c r="C101" s="98">
        <v>4100</v>
      </c>
      <c r="D101" s="109" t="str">
        <f t="shared" si="10"/>
        <v xml:space="preserve">0 </v>
      </c>
      <c r="E101" s="98">
        <v>0</v>
      </c>
      <c r="F101" s="99">
        <v>0</v>
      </c>
      <c r="G101" s="109" t="str">
        <f t="shared" si="11"/>
        <v xml:space="preserve">0 </v>
      </c>
      <c r="H101" s="99">
        <f>B101+E101</f>
        <v>0</v>
      </c>
      <c r="I101" s="99"/>
      <c r="J101" s="99">
        <f>C101+F101</f>
        <v>4100</v>
      </c>
      <c r="K101" s="109" t="str">
        <f t="shared" si="12"/>
        <v xml:space="preserve">0 </v>
      </c>
      <c r="L101" s="46"/>
    </row>
    <row r="102" spans="1:14" s="8" customFormat="1" ht="24.75" customHeight="1">
      <c r="A102" s="127" t="s">
        <v>50</v>
      </c>
      <c r="B102" s="128">
        <f>B103+B104+B105+B106+B107</f>
        <v>164383</v>
      </c>
      <c r="C102" s="128">
        <f>C103+C104+C105+C106+C107</f>
        <v>264037</v>
      </c>
      <c r="D102" s="109">
        <f t="shared" si="10"/>
        <v>160.6230571287785</v>
      </c>
      <c r="E102" s="128">
        <f>E103+E104+E105+E106+E107</f>
        <v>16</v>
      </c>
      <c r="F102" s="128">
        <f>F103+F104+F105+F106+F107</f>
        <v>7</v>
      </c>
      <c r="G102" s="109">
        <f t="shared" si="11"/>
        <v>43.75</v>
      </c>
      <c r="H102" s="128">
        <f>H103+H104+H105+H106+H107</f>
        <v>164399</v>
      </c>
      <c r="I102" s="128">
        <f>I103+I104+I105+I106+I107</f>
        <v>0</v>
      </c>
      <c r="J102" s="128">
        <f>J103+J104+J105+J106+J107</f>
        <v>264044</v>
      </c>
      <c r="K102" s="109">
        <f t="shared" si="12"/>
        <v>160.61168255281356</v>
      </c>
      <c r="L102" s="46"/>
    </row>
    <row r="103" spans="1:14" s="8" customFormat="1" ht="21" customHeight="1">
      <c r="A103" s="97" t="s">
        <v>13</v>
      </c>
      <c r="B103" s="98">
        <v>8671</v>
      </c>
      <c r="C103" s="98">
        <v>11795</v>
      </c>
      <c r="D103" s="109">
        <f t="shared" si="10"/>
        <v>136.0281397762657</v>
      </c>
      <c r="E103" s="98">
        <v>0</v>
      </c>
      <c r="F103" s="99">
        <v>0</v>
      </c>
      <c r="G103" s="109" t="str">
        <f t="shared" si="11"/>
        <v xml:space="preserve">0 </v>
      </c>
      <c r="H103" s="99">
        <f>B103+E103</f>
        <v>8671</v>
      </c>
      <c r="I103" s="99"/>
      <c r="J103" s="100">
        <f>C103+F103</f>
        <v>11795</v>
      </c>
      <c r="K103" s="109">
        <f t="shared" si="12"/>
        <v>136.0281397762657</v>
      </c>
      <c r="L103" s="46"/>
    </row>
    <row r="104" spans="1:14" s="8" customFormat="1" ht="36" customHeight="1">
      <c r="A104" s="97" t="s">
        <v>33</v>
      </c>
      <c r="B104" s="98">
        <v>40752</v>
      </c>
      <c r="C104" s="98">
        <v>58150</v>
      </c>
      <c r="D104" s="109">
        <f t="shared" si="10"/>
        <v>142.69238319591676</v>
      </c>
      <c r="E104" s="98">
        <v>0</v>
      </c>
      <c r="F104" s="99">
        <v>0</v>
      </c>
      <c r="G104" s="109" t="str">
        <f t="shared" si="11"/>
        <v xml:space="preserve">0 </v>
      </c>
      <c r="H104" s="99">
        <f>B104+E104</f>
        <v>40752</v>
      </c>
      <c r="I104" s="99"/>
      <c r="J104" s="100">
        <f>C104+F104</f>
        <v>58150</v>
      </c>
      <c r="K104" s="109">
        <f t="shared" si="12"/>
        <v>142.69238319591676</v>
      </c>
      <c r="L104" s="46"/>
    </row>
    <row r="105" spans="1:14" s="8" customFormat="1" ht="36" customHeight="1">
      <c r="A105" s="97" t="s">
        <v>31</v>
      </c>
      <c r="B105" s="98">
        <v>60386</v>
      </c>
      <c r="C105" s="98">
        <v>103763</v>
      </c>
      <c r="D105" s="109">
        <f t="shared" si="10"/>
        <v>171.83287516974133</v>
      </c>
      <c r="E105" s="98">
        <v>16</v>
      </c>
      <c r="F105" s="99">
        <v>7</v>
      </c>
      <c r="G105" s="109">
        <f t="shared" si="11"/>
        <v>43.75</v>
      </c>
      <c r="H105" s="99">
        <f>B105+E105</f>
        <v>60402</v>
      </c>
      <c r="I105" s="99"/>
      <c r="J105" s="100">
        <f>C105+F105</f>
        <v>103770</v>
      </c>
      <c r="K105" s="109">
        <f t="shared" si="12"/>
        <v>171.79894705473328</v>
      </c>
      <c r="L105" s="46"/>
    </row>
    <row r="106" spans="1:14" s="8" customFormat="1" ht="21" customHeight="1">
      <c r="A106" s="97" t="s">
        <v>58</v>
      </c>
      <c r="B106" s="98">
        <v>45231</v>
      </c>
      <c r="C106" s="98">
        <v>75523</v>
      </c>
      <c r="D106" s="109">
        <f t="shared" si="10"/>
        <v>166.97176715084788</v>
      </c>
      <c r="E106" s="98">
        <v>0</v>
      </c>
      <c r="F106" s="99">
        <v>0</v>
      </c>
      <c r="G106" s="109" t="str">
        <f t="shared" si="11"/>
        <v xml:space="preserve">0 </v>
      </c>
      <c r="H106" s="99">
        <f>B106+E106</f>
        <v>45231</v>
      </c>
      <c r="I106" s="99"/>
      <c r="J106" s="100">
        <f>C106+F106</f>
        <v>75523</v>
      </c>
      <c r="K106" s="109">
        <f t="shared" si="12"/>
        <v>166.97176715084788</v>
      </c>
      <c r="L106" s="46"/>
    </row>
    <row r="107" spans="1:14" s="8" customFormat="1" ht="35.25" customHeight="1">
      <c r="A107" s="97" t="s">
        <v>32</v>
      </c>
      <c r="B107" s="98">
        <v>9343</v>
      </c>
      <c r="C107" s="131">
        <v>14806</v>
      </c>
      <c r="D107" s="109">
        <f t="shared" si="10"/>
        <v>158.47158300331799</v>
      </c>
      <c r="E107" s="98">
        <v>0</v>
      </c>
      <c r="F107" s="99">
        <v>0</v>
      </c>
      <c r="G107" s="109" t="str">
        <f t="shared" si="11"/>
        <v xml:space="preserve">0 </v>
      </c>
      <c r="H107" s="99">
        <f>B107+E107</f>
        <v>9343</v>
      </c>
      <c r="I107" s="99"/>
      <c r="J107" s="100">
        <f>C107+F107</f>
        <v>14806</v>
      </c>
      <c r="K107" s="109">
        <f t="shared" si="12"/>
        <v>158.47158300331799</v>
      </c>
      <c r="L107" s="46"/>
    </row>
    <row r="108" spans="1:14" s="8" customFormat="1" ht="34.5" customHeight="1">
      <c r="A108" s="132" t="s">
        <v>59</v>
      </c>
      <c r="B108" s="130">
        <f>B109+B110+B111+B116+B117</f>
        <v>25994</v>
      </c>
      <c r="C108" s="130">
        <f>C109+C110+C111+C116+C117</f>
        <v>42194</v>
      </c>
      <c r="D108" s="109">
        <f t="shared" si="10"/>
        <v>162.32207432484421</v>
      </c>
      <c r="E108" s="130">
        <f>E109+E110+E111+E116</f>
        <v>0</v>
      </c>
      <c r="F108" s="130">
        <f>F109+F110+F111+F116</f>
        <v>0</v>
      </c>
      <c r="G108" s="109" t="str">
        <f t="shared" si="11"/>
        <v xml:space="preserve">0 </v>
      </c>
      <c r="H108" s="133">
        <f>H109+H110+H111+H116+H117</f>
        <v>25994</v>
      </c>
      <c r="I108" s="133">
        <f>I109+I110+I111+I116+I117</f>
        <v>0</v>
      </c>
      <c r="J108" s="133">
        <f>J109+J110+J111+J116+J117</f>
        <v>42194</v>
      </c>
      <c r="K108" s="109">
        <f t="shared" si="12"/>
        <v>162.32207432484421</v>
      </c>
      <c r="L108" s="46"/>
      <c r="N108" s="21"/>
    </row>
    <row r="109" spans="1:14" s="8" customFormat="1" ht="22.5" customHeight="1">
      <c r="A109" s="97" t="s">
        <v>60</v>
      </c>
      <c r="B109" s="98">
        <v>11945</v>
      </c>
      <c r="C109" s="131">
        <v>21585</v>
      </c>
      <c r="D109" s="109">
        <f t="shared" si="10"/>
        <v>180.70322310590205</v>
      </c>
      <c r="E109" s="98">
        <v>0</v>
      </c>
      <c r="F109" s="99">
        <v>0</v>
      </c>
      <c r="G109" s="109" t="str">
        <f t="shared" si="11"/>
        <v xml:space="preserve">0 </v>
      </c>
      <c r="H109" s="99">
        <f>B109+E109</f>
        <v>11945</v>
      </c>
      <c r="I109" s="99"/>
      <c r="J109" s="100">
        <f>C109+F109</f>
        <v>21585</v>
      </c>
      <c r="K109" s="109">
        <f t="shared" si="12"/>
        <v>180.70322310590205</v>
      </c>
      <c r="L109" s="46"/>
    </row>
    <row r="110" spans="1:14" s="8" customFormat="1" ht="22.5" customHeight="1">
      <c r="A110" s="97" t="s">
        <v>61</v>
      </c>
      <c r="B110" s="98">
        <v>6799</v>
      </c>
      <c r="C110" s="131">
        <v>20219</v>
      </c>
      <c r="D110" s="109">
        <f t="shared" si="10"/>
        <v>297.38196793646125</v>
      </c>
      <c r="E110" s="98">
        <v>0</v>
      </c>
      <c r="F110" s="99">
        <v>0</v>
      </c>
      <c r="G110" s="109" t="str">
        <f t="shared" si="11"/>
        <v xml:space="preserve">0 </v>
      </c>
      <c r="H110" s="99">
        <f>B110+E110</f>
        <v>6799</v>
      </c>
      <c r="I110" s="99"/>
      <c r="J110" s="100">
        <f>C110+F110</f>
        <v>20219</v>
      </c>
      <c r="K110" s="109">
        <f t="shared" si="12"/>
        <v>297.38196793646125</v>
      </c>
      <c r="L110" s="46"/>
    </row>
    <row r="111" spans="1:14" s="8" customFormat="1" ht="54.75" hidden="1" customHeight="1">
      <c r="A111" s="97" t="s">
        <v>77</v>
      </c>
      <c r="B111" s="98">
        <v>0</v>
      </c>
      <c r="C111" s="131"/>
      <c r="D111" s="109" t="str">
        <f t="shared" si="10"/>
        <v xml:space="preserve">0 </v>
      </c>
      <c r="E111" s="98">
        <v>0</v>
      </c>
      <c r="F111" s="99">
        <v>0</v>
      </c>
      <c r="G111" s="109" t="str">
        <f t="shared" si="11"/>
        <v xml:space="preserve">0 </v>
      </c>
      <c r="H111" s="99">
        <f t="shared" ref="H111:H117" si="14">B111+E111</f>
        <v>0</v>
      </c>
      <c r="I111" s="99"/>
      <c r="J111" s="100">
        <f t="shared" ref="J111:J117" si="15">C111+F111</f>
        <v>0</v>
      </c>
      <c r="K111" s="109" t="str">
        <f t="shared" si="12"/>
        <v xml:space="preserve">0 </v>
      </c>
      <c r="L111" s="46"/>
    </row>
    <row r="112" spans="1:14" s="8" customFormat="1" ht="33" hidden="1" customHeight="1">
      <c r="A112" s="132" t="s">
        <v>65</v>
      </c>
      <c r="B112" s="130">
        <f>B113+B114</f>
        <v>0</v>
      </c>
      <c r="C112" s="133"/>
      <c r="D112" s="109" t="str">
        <f t="shared" si="10"/>
        <v xml:space="preserve">0 </v>
      </c>
      <c r="E112" s="130">
        <f>E113+E114</f>
        <v>0</v>
      </c>
      <c r="F112" s="133">
        <f>F113+F114</f>
        <v>0</v>
      </c>
      <c r="G112" s="109" t="str">
        <f t="shared" si="11"/>
        <v xml:space="preserve">0 </v>
      </c>
      <c r="H112" s="99">
        <f t="shared" si="14"/>
        <v>0</v>
      </c>
      <c r="I112" s="133"/>
      <c r="J112" s="100">
        <f t="shared" si="15"/>
        <v>0</v>
      </c>
      <c r="K112" s="109" t="str">
        <f t="shared" si="12"/>
        <v xml:space="preserve">0 </v>
      </c>
      <c r="L112" s="46"/>
    </row>
    <row r="113" spans="1:12" s="8" customFormat="1" ht="26.25" hidden="1" customHeight="1">
      <c r="A113" s="97" t="s">
        <v>66</v>
      </c>
      <c r="B113" s="98"/>
      <c r="C113" s="131"/>
      <c r="D113" s="109" t="str">
        <f t="shared" si="10"/>
        <v xml:space="preserve">0 </v>
      </c>
      <c r="E113" s="98">
        <v>0</v>
      </c>
      <c r="F113" s="99">
        <v>0</v>
      </c>
      <c r="G113" s="109" t="str">
        <f t="shared" si="11"/>
        <v xml:space="preserve">0 </v>
      </c>
      <c r="H113" s="99">
        <f t="shared" si="14"/>
        <v>0</v>
      </c>
      <c r="I113" s="99"/>
      <c r="J113" s="100">
        <f t="shared" si="15"/>
        <v>0</v>
      </c>
      <c r="K113" s="109" t="str">
        <f t="shared" si="12"/>
        <v xml:space="preserve">0 </v>
      </c>
      <c r="L113" s="46"/>
    </row>
    <row r="114" spans="1:12" s="8" customFormat="1" ht="27" hidden="1" customHeight="1">
      <c r="A114" s="97" t="s">
        <v>67</v>
      </c>
      <c r="B114" s="98">
        <v>0</v>
      </c>
      <c r="C114" s="131"/>
      <c r="D114" s="109" t="str">
        <f t="shared" si="10"/>
        <v xml:space="preserve">0 </v>
      </c>
      <c r="E114" s="98">
        <v>0</v>
      </c>
      <c r="F114" s="99">
        <v>0</v>
      </c>
      <c r="G114" s="109" t="str">
        <f t="shared" si="11"/>
        <v xml:space="preserve">0 </v>
      </c>
      <c r="H114" s="99">
        <f t="shared" si="14"/>
        <v>0</v>
      </c>
      <c r="I114" s="99"/>
      <c r="J114" s="100">
        <f t="shared" si="15"/>
        <v>0</v>
      </c>
      <c r="K114" s="109" t="str">
        <f t="shared" si="12"/>
        <v xml:space="preserve">0 </v>
      </c>
      <c r="L114" s="46"/>
    </row>
    <row r="115" spans="1:12" s="8" customFormat="1" ht="27" hidden="1" customHeight="1">
      <c r="A115" s="97" t="s">
        <v>68</v>
      </c>
      <c r="B115" s="98">
        <v>0</v>
      </c>
      <c r="C115" s="131"/>
      <c r="D115" s="109" t="str">
        <f t="shared" si="10"/>
        <v xml:space="preserve">0 </v>
      </c>
      <c r="E115" s="98">
        <v>0</v>
      </c>
      <c r="F115" s="99">
        <v>0</v>
      </c>
      <c r="G115" s="109" t="str">
        <f t="shared" si="11"/>
        <v xml:space="preserve">0 </v>
      </c>
      <c r="H115" s="99">
        <f t="shared" si="14"/>
        <v>0</v>
      </c>
      <c r="I115" s="99"/>
      <c r="J115" s="100">
        <f t="shared" si="15"/>
        <v>0</v>
      </c>
      <c r="K115" s="109" t="str">
        <f t="shared" si="12"/>
        <v xml:space="preserve">0 </v>
      </c>
      <c r="L115" s="46"/>
    </row>
    <row r="116" spans="1:12" s="8" customFormat="1" ht="30.75" hidden="1" customHeight="1">
      <c r="A116" s="97" t="s">
        <v>77</v>
      </c>
      <c r="B116" s="98"/>
      <c r="C116" s="131">
        <v>0</v>
      </c>
      <c r="D116" s="109" t="str">
        <f t="shared" si="10"/>
        <v xml:space="preserve">0 </v>
      </c>
      <c r="E116" s="98">
        <v>0</v>
      </c>
      <c r="F116" s="99">
        <v>0</v>
      </c>
      <c r="G116" s="109" t="str">
        <f t="shared" si="11"/>
        <v xml:space="preserve">0 </v>
      </c>
      <c r="H116" s="99">
        <f t="shared" si="14"/>
        <v>0</v>
      </c>
      <c r="I116" s="99"/>
      <c r="J116" s="100">
        <f t="shared" si="15"/>
        <v>0</v>
      </c>
      <c r="K116" s="109" t="str">
        <f t="shared" si="12"/>
        <v xml:space="preserve">0 </v>
      </c>
      <c r="L116" s="46"/>
    </row>
    <row r="117" spans="1:12" s="8" customFormat="1" ht="30.75" customHeight="1">
      <c r="A117" s="97" t="s">
        <v>119</v>
      </c>
      <c r="B117" s="98">
        <v>7250</v>
      </c>
      <c r="C117" s="131">
        <v>390</v>
      </c>
      <c r="D117" s="109">
        <f t="shared" si="10"/>
        <v>5.3793103448275863</v>
      </c>
      <c r="E117" s="98">
        <v>0</v>
      </c>
      <c r="F117" s="99">
        <v>0</v>
      </c>
      <c r="G117" s="109" t="str">
        <f t="shared" si="11"/>
        <v xml:space="preserve">0 </v>
      </c>
      <c r="H117" s="99">
        <f t="shared" si="14"/>
        <v>7250</v>
      </c>
      <c r="I117" s="99"/>
      <c r="J117" s="100">
        <f t="shared" si="15"/>
        <v>390</v>
      </c>
      <c r="K117" s="109"/>
      <c r="L117" s="46"/>
    </row>
    <row r="118" spans="1:12" s="8" customFormat="1" ht="35.25" customHeight="1">
      <c r="A118" s="132" t="s">
        <v>65</v>
      </c>
      <c r="B118" s="128">
        <f>B119+B121</f>
        <v>1008</v>
      </c>
      <c r="C118" s="128">
        <f>C119+C121</f>
        <v>1220</v>
      </c>
      <c r="D118" s="109">
        <f t="shared" si="10"/>
        <v>121.03174603174602</v>
      </c>
      <c r="E118" s="128">
        <f>E120+E119</f>
        <v>0</v>
      </c>
      <c r="F118" s="128">
        <f>F120+F119+F121</f>
        <v>0</v>
      </c>
      <c r="G118" s="109" t="str">
        <f t="shared" si="11"/>
        <v xml:space="preserve">0 </v>
      </c>
      <c r="H118" s="128">
        <f>H119+H121</f>
        <v>1008</v>
      </c>
      <c r="I118" s="128">
        <f>I120+I119+I121</f>
        <v>0</v>
      </c>
      <c r="J118" s="128">
        <f>J120+J119+J121</f>
        <v>1220</v>
      </c>
      <c r="K118" s="109">
        <f t="shared" ref="K118:K128" si="16">IF(H118=0,  "0 ", J118/H118*100)</f>
        <v>121.03174603174602</v>
      </c>
      <c r="L118" s="46"/>
    </row>
    <row r="119" spans="1:12" s="8" customFormat="1" ht="34.5" customHeight="1">
      <c r="A119" s="97" t="s">
        <v>66</v>
      </c>
      <c r="B119" s="129">
        <v>150</v>
      </c>
      <c r="C119" s="129">
        <v>200</v>
      </c>
      <c r="D119" s="109">
        <f t="shared" si="10"/>
        <v>133.33333333333331</v>
      </c>
      <c r="E119" s="129">
        <v>0</v>
      </c>
      <c r="F119" s="129">
        <v>0</v>
      </c>
      <c r="G119" s="109" t="str">
        <f t="shared" si="11"/>
        <v xml:space="preserve">0 </v>
      </c>
      <c r="H119" s="99">
        <f>B119+E119</f>
        <v>150</v>
      </c>
      <c r="I119" s="99"/>
      <c r="J119" s="100">
        <f>C119+F119</f>
        <v>200</v>
      </c>
      <c r="K119" s="109">
        <f t="shared" si="16"/>
        <v>133.33333333333331</v>
      </c>
      <c r="L119" s="46"/>
    </row>
    <row r="120" spans="1:12" s="8" customFormat="1" ht="54.75" hidden="1" customHeight="1">
      <c r="A120" s="97" t="s">
        <v>67</v>
      </c>
      <c r="B120" s="98"/>
      <c r="C120" s="131">
        <v>0</v>
      </c>
      <c r="D120" s="109" t="str">
        <f t="shared" si="10"/>
        <v xml:space="preserve">0 </v>
      </c>
      <c r="E120" s="98">
        <v>0</v>
      </c>
      <c r="F120" s="99">
        <v>0</v>
      </c>
      <c r="G120" s="109" t="str">
        <f t="shared" si="11"/>
        <v xml:space="preserve">0 </v>
      </c>
      <c r="H120" s="99">
        <f>B120+E120</f>
        <v>0</v>
      </c>
      <c r="I120" s="99"/>
      <c r="J120" s="100">
        <f>C120+F120</f>
        <v>0</v>
      </c>
      <c r="K120" s="109" t="str">
        <f t="shared" si="16"/>
        <v xml:space="preserve">0 </v>
      </c>
      <c r="L120" s="46"/>
    </row>
    <row r="121" spans="1:12" s="8" customFormat="1" ht="38.25" customHeight="1">
      <c r="A121" s="97" t="s">
        <v>67</v>
      </c>
      <c r="B121" s="98">
        <v>858</v>
      </c>
      <c r="C121" s="131">
        <v>1020</v>
      </c>
      <c r="D121" s="109">
        <f t="shared" si="10"/>
        <v>118.88111888111888</v>
      </c>
      <c r="E121" s="98">
        <v>0</v>
      </c>
      <c r="F121" s="99">
        <v>0</v>
      </c>
      <c r="G121" s="109" t="str">
        <f t="shared" si="11"/>
        <v xml:space="preserve">0 </v>
      </c>
      <c r="H121" s="99">
        <f>B121+E121</f>
        <v>858</v>
      </c>
      <c r="I121" s="99"/>
      <c r="J121" s="100">
        <f>C121+F121</f>
        <v>1020</v>
      </c>
      <c r="K121" s="109">
        <f t="shared" si="16"/>
        <v>118.88111888111888</v>
      </c>
      <c r="L121" s="46"/>
    </row>
    <row r="122" spans="1:12" s="13" customFormat="1" ht="52.5" hidden="1" customHeight="1">
      <c r="A122" s="132" t="s">
        <v>98</v>
      </c>
      <c r="B122" s="130">
        <f>B123</f>
        <v>0</v>
      </c>
      <c r="C122" s="130">
        <f>C123</f>
        <v>0</v>
      </c>
      <c r="D122" s="109" t="str">
        <f t="shared" si="10"/>
        <v xml:space="preserve">0 </v>
      </c>
      <c r="E122" s="130">
        <f t="shared" ref="E122:J122" si="17">E123</f>
        <v>0</v>
      </c>
      <c r="F122" s="130">
        <f t="shared" si="17"/>
        <v>0</v>
      </c>
      <c r="G122" s="130" t="str">
        <f t="shared" si="17"/>
        <v xml:space="preserve">0 </v>
      </c>
      <c r="H122" s="130">
        <f t="shared" si="17"/>
        <v>0</v>
      </c>
      <c r="I122" s="130">
        <f t="shared" si="17"/>
        <v>0</v>
      </c>
      <c r="J122" s="130">
        <f t="shared" si="17"/>
        <v>0</v>
      </c>
      <c r="K122" s="109" t="str">
        <f t="shared" si="16"/>
        <v xml:space="preserve">0 </v>
      </c>
      <c r="L122" s="49"/>
    </row>
    <row r="123" spans="1:12" s="8" customFormat="1" ht="33" hidden="1" customHeight="1">
      <c r="A123" s="97" t="s">
        <v>98</v>
      </c>
      <c r="B123" s="98">
        <v>0</v>
      </c>
      <c r="C123" s="131">
        <v>0</v>
      </c>
      <c r="D123" s="109" t="str">
        <f t="shared" si="10"/>
        <v xml:space="preserve">0 </v>
      </c>
      <c r="E123" s="98">
        <v>0</v>
      </c>
      <c r="F123" s="99">
        <v>0</v>
      </c>
      <c r="G123" s="98" t="str">
        <f>G124</f>
        <v xml:space="preserve">0 </v>
      </c>
      <c r="H123" s="99">
        <f>B123+E123</f>
        <v>0</v>
      </c>
      <c r="I123" s="99">
        <f>C123+F123</f>
        <v>0</v>
      </c>
      <c r="J123" s="99">
        <f>D123+G123</f>
        <v>0</v>
      </c>
      <c r="K123" s="109" t="str">
        <f t="shared" si="16"/>
        <v xml:space="preserve">0 </v>
      </c>
    </row>
    <row r="124" spans="1:12" s="8" customFormat="1" ht="35.25" customHeight="1">
      <c r="A124" s="127" t="s">
        <v>51</v>
      </c>
      <c r="B124" s="128">
        <f>B125+B126+B127</f>
        <v>19161</v>
      </c>
      <c r="C124" s="128">
        <f>C125+C126+C127</f>
        <v>28135</v>
      </c>
      <c r="D124" s="109">
        <f t="shared" si="10"/>
        <v>146.83471635092113</v>
      </c>
      <c r="E124" s="128">
        <f>E125+E126+E127</f>
        <v>0</v>
      </c>
      <c r="F124" s="128">
        <f>F125+F126+F127</f>
        <v>0</v>
      </c>
      <c r="G124" s="109" t="str">
        <f>IF(E124=0,  "0 ", F124/E124*100)</f>
        <v xml:space="preserve">0 </v>
      </c>
      <c r="H124" s="128">
        <f>H125+H126+H127</f>
        <v>0</v>
      </c>
      <c r="I124" s="128">
        <f>I125+I126+I127</f>
        <v>19806</v>
      </c>
      <c r="J124" s="128">
        <f>J125+J126+J127</f>
        <v>0</v>
      </c>
      <c r="K124" s="109" t="str">
        <f t="shared" si="16"/>
        <v xml:space="preserve">0 </v>
      </c>
    </row>
    <row r="125" spans="1:12" s="8" customFormat="1" ht="50.25" customHeight="1">
      <c r="A125" s="97" t="s">
        <v>62</v>
      </c>
      <c r="B125" s="98">
        <v>19161</v>
      </c>
      <c r="C125" s="131">
        <v>28135</v>
      </c>
      <c r="D125" s="109">
        <f t="shared" si="10"/>
        <v>146.83471635092113</v>
      </c>
      <c r="E125" s="98">
        <v>0</v>
      </c>
      <c r="F125" s="99">
        <v>0</v>
      </c>
      <c r="G125" s="109" t="str">
        <f>IF(E125=0,  "0 ", F125/E125*100)</f>
        <v xml:space="preserve">0 </v>
      </c>
      <c r="H125" s="99">
        <v>0</v>
      </c>
      <c r="I125" s="99">
        <v>19806</v>
      </c>
      <c r="J125" s="100">
        <v>0</v>
      </c>
      <c r="K125" s="109" t="str">
        <f t="shared" si="16"/>
        <v xml:space="preserve">0 </v>
      </c>
    </row>
    <row r="126" spans="1:12" s="8" customFormat="1" ht="1.5" hidden="1" customHeight="1">
      <c r="A126" s="97" t="s">
        <v>64</v>
      </c>
      <c r="B126" s="98">
        <v>0</v>
      </c>
      <c r="C126" s="131">
        <v>0</v>
      </c>
      <c r="D126" s="109" t="str">
        <f t="shared" si="10"/>
        <v xml:space="preserve">0 </v>
      </c>
      <c r="E126" s="98">
        <v>0</v>
      </c>
      <c r="F126" s="99">
        <v>0</v>
      </c>
      <c r="G126" s="109" t="str">
        <f>IF(E126=0,  "0 ", F126/E126*100)</f>
        <v xml:space="preserve">0 </v>
      </c>
      <c r="H126" s="99">
        <f>B126+E126</f>
        <v>0</v>
      </c>
      <c r="I126" s="99"/>
      <c r="J126" s="99">
        <f>C126+F126</f>
        <v>0</v>
      </c>
      <c r="K126" s="109" t="str">
        <f t="shared" si="16"/>
        <v xml:space="preserve">0 </v>
      </c>
    </row>
    <row r="127" spans="1:12" s="8" customFormat="1" ht="23.25" hidden="1" customHeight="1">
      <c r="A127" s="97" t="s">
        <v>63</v>
      </c>
      <c r="B127" s="98">
        <v>0</v>
      </c>
      <c r="C127" s="131">
        <v>0</v>
      </c>
      <c r="D127" s="109" t="str">
        <f t="shared" si="10"/>
        <v xml:space="preserve">0 </v>
      </c>
      <c r="E127" s="131">
        <v>0</v>
      </c>
      <c r="F127" s="99">
        <v>0</v>
      </c>
      <c r="G127" s="109" t="str">
        <f>IF(E127=0,  "0 ", F127/E127*100)</f>
        <v xml:space="preserve">0 </v>
      </c>
      <c r="H127" s="99">
        <f>B127+E127</f>
        <v>0</v>
      </c>
      <c r="I127" s="99"/>
      <c r="J127" s="99">
        <f>C127+F127</f>
        <v>0</v>
      </c>
      <c r="K127" s="109" t="str">
        <f t="shared" si="16"/>
        <v xml:space="preserve">0 </v>
      </c>
    </row>
    <row r="128" spans="1:12" s="8" customFormat="1" ht="36" customHeight="1">
      <c r="A128" s="132" t="s">
        <v>4</v>
      </c>
      <c r="B128" s="133">
        <f>B48+B56+B59+B65+B73+B79+B84+B93+B97+B102+B108+B118+B124+B122+B82</f>
        <v>826548</v>
      </c>
      <c r="C128" s="133">
        <f>C48+C56+C59+C65+C73+C79+C84+C93+C97+C102+C108+C118+C124+C122</f>
        <v>1170627</v>
      </c>
      <c r="D128" s="109">
        <f t="shared" si="10"/>
        <v>141.62843537217441</v>
      </c>
      <c r="E128" s="133">
        <f>E48+E56+E59+E65+E73+E79+E84+E93+E97+E102+E108+E118+E124+E122</f>
        <v>58624</v>
      </c>
      <c r="F128" s="133">
        <f>F48+F56+F59+F65+F73+F79+F84+F93+F97+F102+F108+F118+F124+F122</f>
        <v>100812</v>
      </c>
      <c r="G128" s="109">
        <f>IF(E128=0,  "0 ", F128/E128*100)</f>
        <v>171.96370087336243</v>
      </c>
      <c r="H128" s="133">
        <f>H48+H56+H59+H65+H73+H79+H84+H93+H97+H102+H108+H118+H124+H122+H82</f>
        <v>855850</v>
      </c>
      <c r="I128" s="133">
        <f>I48+I56+I59+I65+I73+I79+I84+I93+I97+I102+I108+I118+I124+I122+I63</f>
        <v>32689</v>
      </c>
      <c r="J128" s="133">
        <f>J48+J56+J59+J65+J73+J79+J84+J93+J97+J102+J108+J118+J124+J122</f>
        <v>1230421</v>
      </c>
      <c r="K128" s="109">
        <f t="shared" si="16"/>
        <v>143.76596366185663</v>
      </c>
    </row>
    <row r="129" spans="1:11" s="22" customFormat="1" ht="15.75" customHeight="1">
      <c r="A129" s="2"/>
      <c r="B129" s="2"/>
      <c r="C129" s="2"/>
      <c r="D129" s="2"/>
      <c r="E129" s="2"/>
      <c r="F129" s="1"/>
      <c r="G129" s="1"/>
      <c r="H129" s="1"/>
      <c r="I129" s="1"/>
      <c r="J129" s="47"/>
      <c r="K129" s="47"/>
    </row>
    <row r="130" spans="1:11" s="22" customFormat="1" ht="12" customHeight="1">
      <c r="A130" s="2"/>
      <c r="B130" s="2"/>
      <c r="C130" s="2"/>
      <c r="D130" s="2"/>
      <c r="E130" s="2"/>
      <c r="F130" s="1"/>
      <c r="G130" s="50"/>
      <c r="H130" s="50"/>
      <c r="I130" s="50"/>
      <c r="J130" s="51"/>
      <c r="K130" s="48"/>
    </row>
    <row r="131" spans="1:11" s="8" customFormat="1" ht="69.75" customHeight="1">
      <c r="A131" s="23" t="s">
        <v>109</v>
      </c>
      <c r="B131" s="24"/>
      <c r="C131" s="24"/>
      <c r="D131" s="25"/>
      <c r="E131" s="26"/>
      <c r="F131" s="27"/>
      <c r="G131" s="28"/>
      <c r="H131" s="27" t="s">
        <v>108</v>
      </c>
      <c r="I131" s="27"/>
      <c r="J131" s="28"/>
      <c r="K131" s="8" t="s">
        <v>94</v>
      </c>
    </row>
    <row r="132" spans="1:11" s="8" customFormat="1" ht="15.75" customHeight="1">
      <c r="A132" s="29"/>
      <c r="B132" s="20"/>
      <c r="C132" s="30"/>
      <c r="D132" s="1"/>
      <c r="F132" s="27"/>
      <c r="G132" s="28"/>
      <c r="J132" s="31"/>
      <c r="K132" s="22"/>
    </row>
    <row r="133" spans="1:11" s="8" customFormat="1">
      <c r="C133" s="32"/>
      <c r="D133" s="33"/>
      <c r="F133" s="10"/>
      <c r="G133" s="34"/>
      <c r="H133" s="10"/>
      <c r="I133" s="10"/>
      <c r="J133" s="35"/>
      <c r="K133" s="22"/>
    </row>
    <row r="134" spans="1:11">
      <c r="E134" s="39"/>
    </row>
    <row r="135" spans="1:11">
      <c r="A135" s="103"/>
      <c r="H135" s="42"/>
      <c r="I135" s="42"/>
      <c r="J135" s="42"/>
    </row>
    <row r="136" spans="1:11">
      <c r="G136" s="27"/>
      <c r="H136" s="28"/>
      <c r="I136" s="28"/>
      <c r="J136" s="8"/>
    </row>
  </sheetData>
  <mergeCells count="14">
    <mergeCell ref="A45:K45"/>
    <mergeCell ref="A46:A47"/>
    <mergeCell ref="B46:D46"/>
    <mergeCell ref="E46:G46"/>
    <mergeCell ref="H46:K46"/>
    <mergeCell ref="A7:A8"/>
    <mergeCell ref="B7:D7"/>
    <mergeCell ref="E7:G7"/>
    <mergeCell ref="H7:K7"/>
    <mergeCell ref="A1:J1"/>
    <mergeCell ref="A2:J2"/>
    <mergeCell ref="A3:J3"/>
    <mergeCell ref="J5:K5"/>
    <mergeCell ref="A6:K6"/>
  </mergeCells>
  <printOptions horizontalCentered="1"/>
  <pageMargins left="0.15748031496062992" right="0" top="0.15748031496062992" bottom="0.15748031496062992" header="0.15748031496062992" footer="0.15748031496062992"/>
  <pageSetup paperSize="9" scale="67" fitToHeight="3" orientation="portrait" r:id="rId1"/>
  <headerFooter alignWithMargins="0"/>
  <rowBreaks count="1" manualBreakCount="1">
    <brk id="44" max="9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4"/>
  <sheetViews>
    <sheetView tabSelected="1" zoomScale="80" zoomScaleNormal="80" zoomScaleSheetLayoutView="85" workbookViewId="0">
      <selection activeCell="S17" sqref="S17"/>
    </sheetView>
  </sheetViews>
  <sheetFormatPr defaultRowHeight="17.25"/>
  <cols>
    <col min="1" max="1" width="33.85546875" style="36" customWidth="1"/>
    <col min="2" max="2" width="16.28515625" style="36" customWidth="1"/>
    <col min="3" max="3" width="14.28515625" style="36" customWidth="1"/>
    <col min="4" max="4" width="13.42578125" style="36" customWidth="1"/>
    <col min="5" max="5" width="15.7109375" style="37" customWidth="1"/>
    <col min="6" max="6" width="11" style="38" hidden="1" customWidth="1"/>
    <col min="7" max="7" width="13.140625" style="36" hidden="1" customWidth="1"/>
    <col min="8" max="8" width="14.28515625" style="40" hidden="1" customWidth="1"/>
    <col min="9" max="9" width="11" style="41" hidden="1" customWidth="1"/>
    <col min="10" max="10" width="13.140625" style="40" hidden="1" customWidth="1"/>
    <col min="11" max="11" width="11.85546875" style="40" hidden="1" customWidth="1"/>
    <col min="12" max="12" width="14.7109375" style="40" hidden="1" customWidth="1"/>
    <col min="13" max="13" width="12.140625" style="5" hidden="1" customWidth="1"/>
    <col min="14" max="16384" width="9.140625" style="6"/>
  </cols>
  <sheetData>
    <row r="1" spans="1:17">
      <c r="A1" s="222"/>
      <c r="B1" s="222"/>
      <c r="C1" s="222"/>
      <c r="D1" s="222"/>
      <c r="E1" s="223"/>
      <c r="F1" s="224"/>
      <c r="G1" s="222"/>
      <c r="H1" s="225"/>
      <c r="I1" s="226"/>
      <c r="J1" s="225"/>
      <c r="K1" s="225"/>
      <c r="L1" s="225"/>
    </row>
    <row r="2" spans="1:17" ht="15.75" customHeight="1">
      <c r="A2" s="237" t="s">
        <v>222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7" ht="17.25" customHeight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</row>
    <row r="4" spans="1:17" ht="15.75" customHeight="1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</row>
    <row r="5" spans="1:17" ht="4.5" hidden="1" customHeight="1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</row>
    <row r="6" spans="1:17" ht="15" customHeight="1">
      <c r="A6" s="233"/>
      <c r="B6" s="233"/>
      <c r="C6" s="233"/>
      <c r="D6" s="233"/>
      <c r="E6" s="233"/>
      <c r="F6" s="7"/>
      <c r="G6" s="233"/>
      <c r="H6" s="233"/>
      <c r="I6" s="7"/>
      <c r="J6" s="233"/>
      <c r="K6" s="233"/>
      <c r="L6" s="286" t="s">
        <v>37</v>
      </c>
      <c r="M6" s="286"/>
    </row>
    <row r="7" spans="1:17" ht="16.5">
      <c r="A7" s="287" t="s">
        <v>43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9"/>
    </row>
    <row r="8" spans="1:17" ht="17.25" customHeight="1">
      <c r="A8" s="277" t="s">
        <v>0</v>
      </c>
      <c r="B8" s="279" t="s">
        <v>23</v>
      </c>
      <c r="C8" s="304"/>
      <c r="D8" s="304"/>
      <c r="E8" s="304"/>
      <c r="F8" s="305"/>
      <c r="G8" s="282" t="s">
        <v>38</v>
      </c>
      <c r="H8" s="283"/>
      <c r="I8" s="284"/>
      <c r="J8" s="285" t="s">
        <v>74</v>
      </c>
      <c r="K8" s="285"/>
      <c r="L8" s="285"/>
      <c r="M8" s="285"/>
    </row>
    <row r="9" spans="1:17" s="8" customFormat="1" ht="70.5" customHeight="1">
      <c r="A9" s="278"/>
      <c r="B9" s="3" t="s">
        <v>214</v>
      </c>
      <c r="C9" s="142" t="s">
        <v>144</v>
      </c>
      <c r="D9" s="105" t="s">
        <v>213</v>
      </c>
      <c r="E9" s="3" t="s">
        <v>212</v>
      </c>
      <c r="F9" s="106" t="s">
        <v>53</v>
      </c>
      <c r="G9" s="105" t="s">
        <v>213</v>
      </c>
      <c r="H9" s="3" t="s">
        <v>212</v>
      </c>
      <c r="I9" s="106" t="s">
        <v>53</v>
      </c>
      <c r="J9" s="105" t="s">
        <v>213</v>
      </c>
      <c r="K9" s="3" t="s">
        <v>212</v>
      </c>
      <c r="L9" s="3" t="s">
        <v>212</v>
      </c>
      <c r="M9" s="106" t="s">
        <v>53</v>
      </c>
    </row>
    <row r="10" spans="1:17" s="8" customFormat="1" ht="29.25" customHeight="1">
      <c r="A10" s="107" t="s">
        <v>1</v>
      </c>
      <c r="B10" s="84">
        <v>197956</v>
      </c>
      <c r="C10" s="84">
        <f>SUM(C11:C20)</f>
        <v>211768</v>
      </c>
      <c r="D10" s="108">
        <f>SUM(D11:D20)</f>
        <v>206842</v>
      </c>
      <c r="E10" s="84">
        <f>E11+E12+E13+E14+E15+E16+E17+E18+E19</f>
        <v>232315</v>
      </c>
      <c r="F10" s="109">
        <f t="shared" ref="F10:F16" si="0">E10/D10*100</f>
        <v>112.31519710697053</v>
      </c>
      <c r="G10" s="108">
        <f>SUM(G11:G20)</f>
        <v>49975</v>
      </c>
      <c r="H10" s="84">
        <f>SUM(H11:H20)</f>
        <v>51245</v>
      </c>
      <c r="I10" s="109">
        <f>H10/G10*100</f>
        <v>102.54127063531766</v>
      </c>
      <c r="J10" s="110">
        <f t="shared" ref="J10:J38" si="1">D10+G10</f>
        <v>256817</v>
      </c>
      <c r="K10" s="110"/>
      <c r="L10" s="110">
        <f t="shared" ref="L10:L35" si="2">E10+H10</f>
        <v>283560</v>
      </c>
      <c r="M10" s="109">
        <f t="shared" ref="M10:M19" si="3">L10/J10*100</f>
        <v>110.41325145921026</v>
      </c>
    </row>
    <row r="11" spans="1:17" s="10" customFormat="1" ht="20.25" customHeight="1">
      <c r="A11" s="111" t="s">
        <v>90</v>
      </c>
      <c r="B11" s="15" t="s">
        <v>215</v>
      </c>
      <c r="C11" s="15">
        <v>182012</v>
      </c>
      <c r="D11" s="112">
        <v>176549</v>
      </c>
      <c r="E11" s="205">
        <v>197956</v>
      </c>
      <c r="F11" s="109">
        <f t="shared" si="0"/>
        <v>112.12524568250176</v>
      </c>
      <c r="G11" s="100">
        <v>15163</v>
      </c>
      <c r="H11" s="209">
        <v>17250</v>
      </c>
      <c r="I11" s="109">
        <f>H11/G11*100</f>
        <v>113.76376706456506</v>
      </c>
      <c r="J11" s="100">
        <f t="shared" si="1"/>
        <v>191712</v>
      </c>
      <c r="K11" s="100"/>
      <c r="L11" s="100">
        <f t="shared" si="2"/>
        <v>215206</v>
      </c>
      <c r="M11" s="109">
        <f t="shared" si="3"/>
        <v>112.25484059422467</v>
      </c>
    </row>
    <row r="12" spans="1:17" s="10" customFormat="1" ht="19.5" customHeight="1">
      <c r="A12" s="111" t="s">
        <v>95</v>
      </c>
      <c r="B12" s="15" t="s">
        <v>216</v>
      </c>
      <c r="C12" s="15">
        <v>12791</v>
      </c>
      <c r="D12" s="112">
        <v>12531</v>
      </c>
      <c r="E12" s="205">
        <v>14757</v>
      </c>
      <c r="F12" s="109">
        <f t="shared" si="0"/>
        <v>117.76394541536988</v>
      </c>
      <c r="G12" s="100">
        <v>3184</v>
      </c>
      <c r="H12" s="209">
        <v>3749</v>
      </c>
      <c r="I12" s="109">
        <f>H12/G12*100</f>
        <v>117.74497487437185</v>
      </c>
      <c r="J12" s="100">
        <f t="shared" si="1"/>
        <v>15715</v>
      </c>
      <c r="K12" s="100"/>
      <c r="L12" s="100">
        <f t="shared" si="2"/>
        <v>18506</v>
      </c>
      <c r="M12" s="109">
        <f t="shared" si="3"/>
        <v>117.76010181355392</v>
      </c>
    </row>
    <row r="13" spans="1:17" s="10" customFormat="1" ht="49.5" customHeight="1">
      <c r="A13" s="52" t="s">
        <v>141</v>
      </c>
      <c r="B13" s="15" t="s">
        <v>211</v>
      </c>
      <c r="C13" s="15">
        <v>3177</v>
      </c>
      <c r="D13" s="112">
        <v>0</v>
      </c>
      <c r="E13" s="205">
        <v>4209</v>
      </c>
      <c r="F13" s="109">
        <v>0</v>
      </c>
      <c r="G13" s="100">
        <v>0</v>
      </c>
      <c r="H13" s="209">
        <v>0</v>
      </c>
      <c r="I13" s="109">
        <v>0</v>
      </c>
      <c r="J13" s="100">
        <f t="shared" si="1"/>
        <v>0</v>
      </c>
      <c r="K13" s="100"/>
      <c r="L13" s="100">
        <f t="shared" si="2"/>
        <v>4209</v>
      </c>
      <c r="M13" s="109">
        <v>0</v>
      </c>
    </row>
    <row r="14" spans="1:17" s="10" customFormat="1" ht="51.75" customHeight="1">
      <c r="A14" s="111" t="s">
        <v>85</v>
      </c>
      <c r="B14" s="15" t="s">
        <v>217</v>
      </c>
      <c r="C14" s="15">
        <v>0</v>
      </c>
      <c r="D14" s="113">
        <v>1540</v>
      </c>
      <c r="E14" s="206">
        <v>25</v>
      </c>
      <c r="F14" s="109">
        <f t="shared" si="0"/>
        <v>1.6233766233766231</v>
      </c>
      <c r="G14" s="100">
        <v>0</v>
      </c>
      <c r="H14" s="209">
        <v>0</v>
      </c>
      <c r="I14" s="109">
        <v>0</v>
      </c>
      <c r="J14" s="100">
        <f t="shared" si="1"/>
        <v>1540</v>
      </c>
      <c r="K14" s="100"/>
      <c r="L14" s="100">
        <f t="shared" si="2"/>
        <v>25</v>
      </c>
      <c r="M14" s="109">
        <f t="shared" si="3"/>
        <v>1.6233766233766231</v>
      </c>
    </row>
    <row r="15" spans="1:17" s="10" customFormat="1" ht="33" customHeight="1">
      <c r="A15" s="111" t="s">
        <v>15</v>
      </c>
      <c r="B15" s="15" t="s">
        <v>218</v>
      </c>
      <c r="C15" s="15">
        <v>8738</v>
      </c>
      <c r="D15" s="113">
        <v>10071</v>
      </c>
      <c r="E15" s="206">
        <v>8997</v>
      </c>
      <c r="F15" s="109">
        <f t="shared" si="0"/>
        <v>89.335716413464411</v>
      </c>
      <c r="G15" s="100">
        <v>5227</v>
      </c>
      <c r="H15" s="209">
        <v>5623</v>
      </c>
      <c r="I15" s="109">
        <f>H15/G15*100</f>
        <v>107.57604744595371</v>
      </c>
      <c r="J15" s="100">
        <f t="shared" si="1"/>
        <v>15298</v>
      </c>
      <c r="K15" s="100"/>
      <c r="L15" s="100">
        <f t="shared" si="2"/>
        <v>14620</v>
      </c>
      <c r="M15" s="109">
        <f t="shared" si="3"/>
        <v>95.568048110864169</v>
      </c>
      <c r="Q15" s="10" t="s">
        <v>94</v>
      </c>
    </row>
    <row r="16" spans="1:17" s="10" customFormat="1" ht="52.5" customHeight="1">
      <c r="A16" s="111" t="s">
        <v>114</v>
      </c>
      <c r="B16" s="15" t="s">
        <v>219</v>
      </c>
      <c r="C16" s="15">
        <v>3074</v>
      </c>
      <c r="D16" s="112">
        <v>4147</v>
      </c>
      <c r="E16" s="205">
        <v>4134</v>
      </c>
      <c r="F16" s="109">
        <f t="shared" si="0"/>
        <v>99.686520376175551</v>
      </c>
      <c r="G16" s="100">
        <v>0</v>
      </c>
      <c r="H16" s="209">
        <v>0</v>
      </c>
      <c r="I16" s="109">
        <v>0</v>
      </c>
      <c r="J16" s="100">
        <f t="shared" si="1"/>
        <v>4147</v>
      </c>
      <c r="K16" s="100"/>
      <c r="L16" s="100">
        <f t="shared" si="2"/>
        <v>4134</v>
      </c>
      <c r="M16" s="109">
        <f t="shared" si="3"/>
        <v>99.686520376175551</v>
      </c>
    </row>
    <row r="17" spans="1:17" s="8" customFormat="1" ht="35.25" customHeight="1">
      <c r="A17" s="111" t="s">
        <v>86</v>
      </c>
      <c r="B17" s="15" t="s">
        <v>211</v>
      </c>
      <c r="C17" s="15">
        <v>0</v>
      </c>
      <c r="D17" s="113">
        <v>0</v>
      </c>
      <c r="E17" s="206">
        <v>0</v>
      </c>
      <c r="F17" s="109">
        <v>0</v>
      </c>
      <c r="G17" s="100">
        <v>7868</v>
      </c>
      <c r="H17" s="209">
        <v>7407</v>
      </c>
      <c r="I17" s="109">
        <f>H17/G17*100</f>
        <v>94.140823589222165</v>
      </c>
      <c r="J17" s="100">
        <f t="shared" si="1"/>
        <v>7868</v>
      </c>
      <c r="K17" s="100"/>
      <c r="L17" s="100">
        <f t="shared" si="2"/>
        <v>7407</v>
      </c>
      <c r="M17" s="109">
        <f t="shared" si="3"/>
        <v>94.140823589222165</v>
      </c>
    </row>
    <row r="18" spans="1:17" s="8" customFormat="1" ht="20.25" customHeight="1">
      <c r="A18" s="111" t="s">
        <v>87</v>
      </c>
      <c r="B18" s="15" t="s">
        <v>211</v>
      </c>
      <c r="C18" s="15">
        <v>0</v>
      </c>
      <c r="D18" s="113">
        <v>0</v>
      </c>
      <c r="E18" s="206">
        <v>0</v>
      </c>
      <c r="F18" s="109">
        <v>0</v>
      </c>
      <c r="G18" s="100">
        <v>18533</v>
      </c>
      <c r="H18" s="209">
        <v>17216</v>
      </c>
      <c r="I18" s="109">
        <f>H18/G18*100</f>
        <v>92.893757081961908</v>
      </c>
      <c r="J18" s="100">
        <f t="shared" si="1"/>
        <v>18533</v>
      </c>
      <c r="K18" s="100"/>
      <c r="L18" s="100">
        <f t="shared" si="2"/>
        <v>17216</v>
      </c>
      <c r="M18" s="109">
        <f t="shared" si="3"/>
        <v>92.893757081961908</v>
      </c>
      <c r="N18" s="11"/>
      <c r="O18" s="11"/>
      <c r="P18" s="11"/>
      <c r="Q18" s="11"/>
    </row>
    <row r="19" spans="1:17" s="8" customFormat="1" ht="16.5" customHeight="1">
      <c r="A19" s="111" t="s">
        <v>88</v>
      </c>
      <c r="B19" s="15" t="s">
        <v>220</v>
      </c>
      <c r="C19" s="15">
        <v>1976</v>
      </c>
      <c r="D19" s="112">
        <v>2004</v>
      </c>
      <c r="E19" s="205">
        <v>2237</v>
      </c>
      <c r="F19" s="109">
        <f>E19/D19*100</f>
        <v>111.62674650698602</v>
      </c>
      <c r="G19" s="100">
        <v>0</v>
      </c>
      <c r="H19" s="209">
        <v>0</v>
      </c>
      <c r="I19" s="109">
        <v>0</v>
      </c>
      <c r="J19" s="100">
        <f t="shared" si="1"/>
        <v>2004</v>
      </c>
      <c r="K19" s="100"/>
      <c r="L19" s="100">
        <f t="shared" si="2"/>
        <v>2237</v>
      </c>
      <c r="M19" s="109">
        <f t="shared" si="3"/>
        <v>111.62674650698602</v>
      </c>
      <c r="N19" s="11"/>
      <c r="O19" s="11"/>
      <c r="P19" s="11"/>
      <c r="Q19" s="11"/>
    </row>
    <row r="20" spans="1:17" s="8" customFormat="1" ht="84.75" hidden="1" customHeight="1">
      <c r="A20" s="111" t="s">
        <v>89</v>
      </c>
      <c r="B20" s="111"/>
      <c r="C20" s="15">
        <v>0</v>
      </c>
      <c r="D20" s="112"/>
      <c r="E20" s="15"/>
      <c r="F20" s="109">
        <v>0</v>
      </c>
      <c r="G20" s="100"/>
      <c r="H20" s="9"/>
      <c r="I20" s="109">
        <v>0</v>
      </c>
      <c r="J20" s="100">
        <f t="shared" si="1"/>
        <v>0</v>
      </c>
      <c r="K20" s="100"/>
      <c r="L20" s="100">
        <f t="shared" si="2"/>
        <v>0</v>
      </c>
      <c r="M20" s="109">
        <v>0</v>
      </c>
      <c r="N20" s="11"/>
      <c r="O20" s="11"/>
      <c r="P20" s="11"/>
      <c r="Q20" s="11"/>
    </row>
    <row r="21" spans="1:17" s="13" customFormat="1" ht="31.5" customHeight="1">
      <c r="A21" s="107" t="s">
        <v>2</v>
      </c>
      <c r="B21" s="84" t="s">
        <v>221</v>
      </c>
      <c r="C21" s="84">
        <f>SUM(C22:C35)</f>
        <v>284714</v>
      </c>
      <c r="D21" s="108">
        <f>SUM(D22:D34)</f>
        <v>37128</v>
      </c>
      <c r="E21" s="84">
        <f>E22+E23+E24+E25+E26+E27+E28+E29+E30+E32+E34</f>
        <v>53692</v>
      </c>
      <c r="F21" s="109">
        <f t="shared" ref="F21:F33" si="4">E21/D21*100</f>
        <v>144.61322990734755</v>
      </c>
      <c r="G21" s="108">
        <f>SUM(G22:G34)</f>
        <v>5069</v>
      </c>
      <c r="H21" s="84">
        <f>SUM(H22:H34)</f>
        <v>6039</v>
      </c>
      <c r="I21" s="109">
        <f>H21/G21*100</f>
        <v>119.13592424541331</v>
      </c>
      <c r="J21" s="110">
        <f t="shared" si="1"/>
        <v>42197</v>
      </c>
      <c r="K21" s="110"/>
      <c r="L21" s="110">
        <f t="shared" si="2"/>
        <v>59731</v>
      </c>
      <c r="M21" s="109">
        <f>L21/J21*100</f>
        <v>141.55271701779748</v>
      </c>
      <c r="N21" s="12"/>
      <c r="O21" s="12"/>
      <c r="P21" s="12"/>
      <c r="Q21" s="12"/>
    </row>
    <row r="22" spans="1:17" s="8" customFormat="1" ht="17.25" customHeight="1">
      <c r="A22" s="114" t="s">
        <v>16</v>
      </c>
      <c r="B22" s="15">
        <v>27294</v>
      </c>
      <c r="C22" s="14">
        <v>29062</v>
      </c>
      <c r="D22" s="112">
        <v>29504</v>
      </c>
      <c r="E22" s="205">
        <v>44767</v>
      </c>
      <c r="F22" s="109">
        <f t="shared" si="4"/>
        <v>151.73196854663775</v>
      </c>
      <c r="G22" s="100">
        <v>4355</v>
      </c>
      <c r="H22" s="209">
        <v>4685</v>
      </c>
      <c r="I22" s="109">
        <f>H22/G22*100</f>
        <v>107.57749712973595</v>
      </c>
      <c r="J22" s="100">
        <f t="shared" si="1"/>
        <v>33859</v>
      </c>
      <c r="K22" s="100"/>
      <c r="L22" s="100">
        <f t="shared" si="2"/>
        <v>49452</v>
      </c>
      <c r="M22" s="109">
        <f>L22/J22*100</f>
        <v>146.05274816149324</v>
      </c>
    </row>
    <row r="23" spans="1:17" s="8" customFormat="1" ht="20.25" customHeight="1">
      <c r="A23" s="114" t="s">
        <v>42</v>
      </c>
      <c r="B23" s="15">
        <v>870</v>
      </c>
      <c r="C23" s="14">
        <v>767</v>
      </c>
      <c r="D23" s="112">
        <v>946</v>
      </c>
      <c r="E23" s="205">
        <v>1334</v>
      </c>
      <c r="F23" s="109">
        <f t="shared" si="4"/>
        <v>141.01479915433404</v>
      </c>
      <c r="G23" s="100">
        <v>529</v>
      </c>
      <c r="H23" s="209">
        <v>809</v>
      </c>
      <c r="I23" s="109">
        <f>H23/G23*100</f>
        <v>152.93005671077503</v>
      </c>
      <c r="J23" s="100">
        <f t="shared" si="1"/>
        <v>1475</v>
      </c>
      <c r="K23" s="100"/>
      <c r="L23" s="100">
        <f t="shared" si="2"/>
        <v>2143</v>
      </c>
      <c r="M23" s="109">
        <f>L23/J23*100</f>
        <v>145.28813559322035</v>
      </c>
    </row>
    <row r="24" spans="1:17" s="8" customFormat="1" ht="34.5" hidden="1" customHeight="1">
      <c r="A24" s="114" t="s">
        <v>14</v>
      </c>
      <c r="B24" s="15"/>
      <c r="C24" s="14">
        <v>0</v>
      </c>
      <c r="D24" s="112">
        <v>0</v>
      </c>
      <c r="E24" s="205"/>
      <c r="F24" s="109">
        <v>0</v>
      </c>
      <c r="G24" s="100">
        <v>0</v>
      </c>
      <c r="H24" s="209"/>
      <c r="I24" s="109">
        <v>0</v>
      </c>
      <c r="J24" s="100">
        <f t="shared" si="1"/>
        <v>0</v>
      </c>
      <c r="K24" s="100"/>
      <c r="L24" s="100">
        <f t="shared" si="2"/>
        <v>0</v>
      </c>
      <c r="M24" s="109">
        <v>0</v>
      </c>
    </row>
    <row r="25" spans="1:17" s="8" customFormat="1" ht="34.5" customHeight="1">
      <c r="A25" s="114" t="s">
        <v>22</v>
      </c>
      <c r="B25" s="15">
        <v>488</v>
      </c>
      <c r="C25" s="14">
        <v>760</v>
      </c>
      <c r="D25" s="112">
        <v>489</v>
      </c>
      <c r="E25" s="205">
        <v>968</v>
      </c>
      <c r="F25" s="109">
        <f t="shared" si="4"/>
        <v>197.95501022494889</v>
      </c>
      <c r="G25" s="100">
        <v>0</v>
      </c>
      <c r="H25" s="209">
        <v>0</v>
      </c>
      <c r="I25" s="109">
        <v>0</v>
      </c>
      <c r="J25" s="100">
        <f t="shared" si="1"/>
        <v>489</v>
      </c>
      <c r="K25" s="100"/>
      <c r="L25" s="100">
        <f t="shared" si="2"/>
        <v>968</v>
      </c>
      <c r="M25" s="109">
        <f t="shared" ref="M25:M30" si="5">L25/J25*100</f>
        <v>197.95501022494889</v>
      </c>
    </row>
    <row r="26" spans="1:17" s="8" customFormat="1" ht="21.75" customHeight="1">
      <c r="A26" s="114" t="s">
        <v>102</v>
      </c>
      <c r="B26" s="15">
        <v>546</v>
      </c>
      <c r="C26" s="14">
        <v>0</v>
      </c>
      <c r="D26" s="112">
        <v>549</v>
      </c>
      <c r="E26" s="205">
        <v>225</v>
      </c>
      <c r="F26" s="109">
        <f t="shared" si="4"/>
        <v>40.983606557377051</v>
      </c>
      <c r="G26" s="100">
        <v>118</v>
      </c>
      <c r="H26" s="209">
        <v>98</v>
      </c>
      <c r="I26" s="109">
        <f>H26/G26*100</f>
        <v>83.050847457627114</v>
      </c>
      <c r="J26" s="100">
        <f t="shared" si="1"/>
        <v>667</v>
      </c>
      <c r="K26" s="100"/>
      <c r="L26" s="100">
        <f t="shared" si="2"/>
        <v>323</v>
      </c>
      <c r="M26" s="109">
        <f t="shared" si="5"/>
        <v>48.425787106446776</v>
      </c>
    </row>
    <row r="27" spans="1:17" s="8" customFormat="1" ht="36" customHeight="1">
      <c r="A27" s="114" t="s">
        <v>52</v>
      </c>
      <c r="B27" s="15">
        <v>3684</v>
      </c>
      <c r="C27" s="15">
        <v>4435</v>
      </c>
      <c r="D27" s="112">
        <v>4254</v>
      </c>
      <c r="E27" s="205">
        <v>4515</v>
      </c>
      <c r="F27" s="109">
        <f t="shared" si="4"/>
        <v>106.13540197461214</v>
      </c>
      <c r="G27" s="100">
        <v>0</v>
      </c>
      <c r="H27" s="209">
        <v>0</v>
      </c>
      <c r="I27" s="109">
        <v>0</v>
      </c>
      <c r="J27" s="100">
        <f t="shared" si="1"/>
        <v>4254</v>
      </c>
      <c r="K27" s="100"/>
      <c r="L27" s="100">
        <f t="shared" si="2"/>
        <v>4515</v>
      </c>
      <c r="M27" s="109">
        <f t="shared" si="5"/>
        <v>106.13540197461214</v>
      </c>
    </row>
    <row r="28" spans="1:17" s="8" customFormat="1" ht="18" customHeight="1">
      <c r="A28" s="114" t="s">
        <v>18</v>
      </c>
      <c r="B28" s="15">
        <v>421</v>
      </c>
      <c r="C28" s="15">
        <v>514</v>
      </c>
      <c r="D28" s="112">
        <v>421</v>
      </c>
      <c r="E28" s="205">
        <v>773</v>
      </c>
      <c r="F28" s="109">
        <f t="shared" si="4"/>
        <v>183.6104513064133</v>
      </c>
      <c r="G28" s="100">
        <v>0</v>
      </c>
      <c r="H28" s="209">
        <v>0</v>
      </c>
      <c r="I28" s="109">
        <v>0</v>
      </c>
      <c r="J28" s="100">
        <f t="shared" si="1"/>
        <v>421</v>
      </c>
      <c r="K28" s="100"/>
      <c r="L28" s="100">
        <f t="shared" si="2"/>
        <v>773</v>
      </c>
      <c r="M28" s="109">
        <f t="shared" si="5"/>
        <v>183.6104513064133</v>
      </c>
    </row>
    <row r="29" spans="1:17" s="8" customFormat="1" ht="17.25" customHeight="1">
      <c r="A29" s="114" t="s">
        <v>5</v>
      </c>
      <c r="B29" s="15">
        <v>505</v>
      </c>
      <c r="C29" s="15">
        <v>660</v>
      </c>
      <c r="D29" s="112">
        <v>556</v>
      </c>
      <c r="E29" s="205">
        <v>805</v>
      </c>
      <c r="F29" s="109">
        <f t="shared" si="4"/>
        <v>144.78417266187051</v>
      </c>
      <c r="G29" s="100">
        <v>63</v>
      </c>
      <c r="H29" s="209">
        <v>199</v>
      </c>
      <c r="I29" s="109">
        <f>H29/G29*100</f>
        <v>315.87301587301585</v>
      </c>
      <c r="J29" s="100">
        <f t="shared" si="1"/>
        <v>619</v>
      </c>
      <c r="K29" s="100"/>
      <c r="L29" s="100">
        <f t="shared" si="2"/>
        <v>1004</v>
      </c>
      <c r="M29" s="109">
        <f t="shared" si="5"/>
        <v>162.19709208400644</v>
      </c>
    </row>
    <row r="30" spans="1:17" s="8" customFormat="1" ht="33" customHeight="1">
      <c r="A30" s="114" t="s">
        <v>17</v>
      </c>
      <c r="B30" s="15">
        <v>384</v>
      </c>
      <c r="C30" s="15">
        <v>275</v>
      </c>
      <c r="D30" s="112">
        <v>409</v>
      </c>
      <c r="E30" s="205">
        <v>305</v>
      </c>
      <c r="F30" s="109">
        <f t="shared" si="4"/>
        <v>74.572127139364312</v>
      </c>
      <c r="G30" s="100">
        <v>4</v>
      </c>
      <c r="H30" s="209">
        <v>248</v>
      </c>
      <c r="I30" s="109">
        <f>H30/G30*100</f>
        <v>6200</v>
      </c>
      <c r="J30" s="100">
        <f t="shared" si="1"/>
        <v>413</v>
      </c>
      <c r="K30" s="100"/>
      <c r="L30" s="100">
        <f t="shared" si="2"/>
        <v>553</v>
      </c>
      <c r="M30" s="109">
        <f t="shared" si="5"/>
        <v>133.89830508474577</v>
      </c>
    </row>
    <row r="31" spans="1:17" s="8" customFormat="1" ht="18.75" hidden="1" customHeight="1">
      <c r="A31" s="114" t="s">
        <v>36</v>
      </c>
      <c r="B31" s="15"/>
      <c r="C31" s="15">
        <v>0</v>
      </c>
      <c r="D31" s="112"/>
      <c r="E31" s="205"/>
      <c r="F31" s="109">
        <v>0</v>
      </c>
      <c r="G31" s="100"/>
      <c r="H31" s="209">
        <v>0</v>
      </c>
      <c r="I31" s="109">
        <v>0</v>
      </c>
      <c r="J31" s="100">
        <f t="shared" si="1"/>
        <v>0</v>
      </c>
      <c r="K31" s="100"/>
      <c r="L31" s="100">
        <f t="shared" si="2"/>
        <v>0</v>
      </c>
      <c r="M31" s="109">
        <v>0</v>
      </c>
    </row>
    <row r="32" spans="1:17" s="8" customFormat="1" ht="24" customHeight="1">
      <c r="A32" s="114" t="s">
        <v>78</v>
      </c>
      <c r="B32" s="15">
        <v>0</v>
      </c>
      <c r="C32" s="15">
        <v>0</v>
      </c>
      <c r="D32" s="112">
        <v>0</v>
      </c>
      <c r="E32" s="205">
        <v>0</v>
      </c>
      <c r="F32" s="109">
        <v>0</v>
      </c>
      <c r="G32" s="100">
        <v>0</v>
      </c>
      <c r="H32" s="209">
        <v>0</v>
      </c>
      <c r="I32" s="109">
        <v>0</v>
      </c>
      <c r="J32" s="100">
        <f t="shared" si="1"/>
        <v>0</v>
      </c>
      <c r="K32" s="100"/>
      <c r="L32" s="100">
        <f t="shared" si="2"/>
        <v>0</v>
      </c>
      <c r="M32" s="109">
        <v>0</v>
      </c>
    </row>
    <row r="33" spans="1:15" s="8" customFormat="1" ht="33" hidden="1" customHeight="1">
      <c r="A33" s="114" t="s">
        <v>82</v>
      </c>
      <c r="B33" s="15"/>
      <c r="C33" s="15">
        <v>0</v>
      </c>
      <c r="D33" s="112"/>
      <c r="E33" s="205"/>
      <c r="F33" s="109" t="e">
        <f t="shared" si="4"/>
        <v>#DIV/0!</v>
      </c>
      <c r="G33" s="100"/>
      <c r="H33" s="9"/>
      <c r="I33" s="109" t="e">
        <f>H33/G33*100</f>
        <v>#DIV/0!</v>
      </c>
      <c r="J33" s="100">
        <f t="shared" si="1"/>
        <v>0</v>
      </c>
      <c r="K33" s="100"/>
      <c r="L33" s="100">
        <f t="shared" si="2"/>
        <v>0</v>
      </c>
      <c r="M33" s="109" t="e">
        <f>L33/J33*100</f>
        <v>#DIV/0!</v>
      </c>
    </row>
    <row r="34" spans="1:15" s="8" customFormat="1" ht="22.5" customHeight="1">
      <c r="A34" s="114" t="s">
        <v>36</v>
      </c>
      <c r="B34" s="15">
        <v>0</v>
      </c>
      <c r="C34" s="15">
        <v>0</v>
      </c>
      <c r="D34" s="112">
        <v>0</v>
      </c>
      <c r="E34" s="205">
        <v>0</v>
      </c>
      <c r="F34" s="109">
        <v>0</v>
      </c>
      <c r="G34" s="100">
        <v>0</v>
      </c>
      <c r="H34" s="9">
        <v>0</v>
      </c>
      <c r="I34" s="109">
        <v>0</v>
      </c>
      <c r="J34" s="100">
        <f t="shared" si="1"/>
        <v>0</v>
      </c>
      <c r="K34" s="100"/>
      <c r="L34" s="100">
        <f t="shared" si="2"/>
        <v>0</v>
      </c>
      <c r="M34" s="109">
        <v>0</v>
      </c>
    </row>
    <row r="35" spans="1:15" s="13" customFormat="1" ht="32.25" customHeight="1">
      <c r="A35" s="115" t="s">
        <v>19</v>
      </c>
      <c r="B35" s="108">
        <v>232151</v>
      </c>
      <c r="C35" s="108">
        <v>248241</v>
      </c>
      <c r="D35" s="108">
        <f>D21+D10</f>
        <v>243970</v>
      </c>
      <c r="E35" s="84">
        <f>E21+E10</f>
        <v>286007</v>
      </c>
      <c r="F35" s="109">
        <f>E35/D35*100</f>
        <v>117.23039717998114</v>
      </c>
      <c r="G35" s="108">
        <f>G21+G10</f>
        <v>55044</v>
      </c>
      <c r="H35" s="84">
        <f>H21+H10</f>
        <v>57284</v>
      </c>
      <c r="I35" s="109">
        <f>H35/G35*100</f>
        <v>104.06947169537098</v>
      </c>
      <c r="J35" s="110">
        <f t="shared" si="1"/>
        <v>299014</v>
      </c>
      <c r="K35" s="110"/>
      <c r="L35" s="110">
        <f t="shared" si="2"/>
        <v>343291</v>
      </c>
      <c r="M35" s="109">
        <f>L35/J35*100</f>
        <v>114.80766786839412</v>
      </c>
    </row>
    <row r="36" spans="1:15" s="13" customFormat="1" ht="33" customHeight="1">
      <c r="A36" s="114" t="s">
        <v>99</v>
      </c>
      <c r="B36" s="18">
        <v>0</v>
      </c>
      <c r="C36" s="18">
        <v>7</v>
      </c>
      <c r="D36" s="116">
        <v>0</v>
      </c>
      <c r="E36" s="207">
        <v>7</v>
      </c>
      <c r="F36" s="109">
        <v>0</v>
      </c>
      <c r="G36" s="116">
        <v>219</v>
      </c>
      <c r="H36" s="207">
        <v>1164</v>
      </c>
      <c r="I36" s="109">
        <f>H36/G36*100</f>
        <v>531.50684931506851</v>
      </c>
      <c r="J36" s="117">
        <f t="shared" si="1"/>
        <v>219</v>
      </c>
      <c r="K36" s="117"/>
      <c r="L36" s="117">
        <f>H36+E36</f>
        <v>1171</v>
      </c>
      <c r="M36" s="109">
        <f>L36/J36*100</f>
        <v>534.70319634703196</v>
      </c>
    </row>
    <row r="37" spans="1:15" s="8" customFormat="1" ht="69.75" customHeight="1">
      <c r="A37" s="114" t="s">
        <v>136</v>
      </c>
      <c r="B37" s="18">
        <v>260324</v>
      </c>
      <c r="C37" s="17">
        <v>311332.3</v>
      </c>
      <c r="D37" s="118">
        <v>260324</v>
      </c>
      <c r="E37" s="208">
        <v>311332</v>
      </c>
      <c r="F37" s="109">
        <f t="shared" ref="F37:F51" si="6">E37/D37*100</f>
        <v>119.59404434473964</v>
      </c>
      <c r="G37" s="119">
        <v>0</v>
      </c>
      <c r="H37" s="210">
        <v>0</v>
      </c>
      <c r="I37" s="109">
        <v>0</v>
      </c>
      <c r="J37" s="117">
        <f t="shared" si="1"/>
        <v>260324</v>
      </c>
      <c r="K37" s="117"/>
      <c r="L37" s="117">
        <f>E37+H37</f>
        <v>311332</v>
      </c>
      <c r="M37" s="109">
        <f>L37/J37*100</f>
        <v>119.59404434473964</v>
      </c>
    </row>
    <row r="38" spans="1:15" s="8" customFormat="1" ht="84.75" customHeight="1">
      <c r="A38" s="114" t="s">
        <v>137</v>
      </c>
      <c r="B38" s="18">
        <v>11666</v>
      </c>
      <c r="C38" s="17">
        <v>0</v>
      </c>
      <c r="D38" s="118">
        <v>11666</v>
      </c>
      <c r="E38" s="208">
        <v>3268</v>
      </c>
      <c r="F38" s="109">
        <f t="shared" si="6"/>
        <v>28.013029315960914</v>
      </c>
      <c r="G38" s="119">
        <v>0</v>
      </c>
      <c r="H38" s="210">
        <v>3268</v>
      </c>
      <c r="I38" s="109">
        <v>0</v>
      </c>
      <c r="J38" s="117">
        <f t="shared" si="1"/>
        <v>11666</v>
      </c>
      <c r="K38" s="117"/>
      <c r="L38" s="117">
        <f>E38+H38</f>
        <v>6536</v>
      </c>
      <c r="M38" s="109">
        <f>L38/J38*100</f>
        <v>56.026058631921828</v>
      </c>
    </row>
    <row r="39" spans="1:15" s="8" customFormat="1" ht="85.5" hidden="1" customHeight="1">
      <c r="A39" s="114" t="s">
        <v>166</v>
      </c>
      <c r="B39" s="18"/>
      <c r="C39" s="17">
        <v>3268.1</v>
      </c>
      <c r="D39" s="113"/>
      <c r="E39" s="208">
        <v>3268.1</v>
      </c>
      <c r="F39" s="109" t="e">
        <f t="shared" si="6"/>
        <v>#DIV/0!</v>
      </c>
      <c r="G39" s="100"/>
      <c r="H39" s="210">
        <v>3268</v>
      </c>
      <c r="I39" s="109" t="e">
        <f>H39/G39*100</f>
        <v>#DIV/0!</v>
      </c>
      <c r="J39" s="120">
        <f>G39</f>
        <v>0</v>
      </c>
      <c r="K39" s="120"/>
      <c r="L39" s="120">
        <f>H39</f>
        <v>3268</v>
      </c>
      <c r="M39" s="109" t="e">
        <f t="shared" ref="M39:M52" si="7">L39/J39*100</f>
        <v>#DIV/0!</v>
      </c>
    </row>
    <row r="40" spans="1:15" s="8" customFormat="1" ht="75.75" customHeight="1">
      <c r="A40" s="114" t="s">
        <v>138</v>
      </c>
      <c r="B40" s="18">
        <v>0</v>
      </c>
      <c r="C40" s="15">
        <v>0</v>
      </c>
      <c r="D40" s="100">
        <v>0</v>
      </c>
      <c r="E40" s="206">
        <v>0</v>
      </c>
      <c r="F40" s="109">
        <v>0</v>
      </c>
      <c r="G40" s="100">
        <v>25529</v>
      </c>
      <c r="H40" s="209">
        <v>25529</v>
      </c>
      <c r="I40" s="109">
        <f>H40/G40*100</f>
        <v>100</v>
      </c>
      <c r="J40" s="120">
        <f>G40</f>
        <v>25529</v>
      </c>
      <c r="K40" s="120"/>
      <c r="L40" s="120">
        <f>H40</f>
        <v>25529</v>
      </c>
      <c r="M40" s="109">
        <f>L40/J40*100</f>
        <v>100</v>
      </c>
      <c r="O40" s="20"/>
    </row>
    <row r="41" spans="1:15" s="8" customFormat="1" ht="72.75" customHeight="1">
      <c r="A41" s="114" t="s">
        <v>139</v>
      </c>
      <c r="B41" s="18">
        <v>0</v>
      </c>
      <c r="C41" s="9">
        <v>0</v>
      </c>
      <c r="D41" s="100">
        <v>0</v>
      </c>
      <c r="E41" s="209">
        <v>0</v>
      </c>
      <c r="F41" s="109">
        <v>0</v>
      </c>
      <c r="G41" s="100">
        <v>2606</v>
      </c>
      <c r="H41" s="209">
        <v>9909</v>
      </c>
      <c r="I41" s="109">
        <f>H41/G41*100</f>
        <v>380.23791250959323</v>
      </c>
      <c r="J41" s="120">
        <f>G41</f>
        <v>2606</v>
      </c>
      <c r="K41" s="120"/>
      <c r="L41" s="120">
        <f>H41</f>
        <v>9909</v>
      </c>
      <c r="M41" s="109">
        <f>L41/J41*100</f>
        <v>380.23791250959323</v>
      </c>
      <c r="O41" s="20"/>
    </row>
    <row r="42" spans="1:15" s="8" customFormat="1" ht="72" customHeight="1">
      <c r="A42" s="114" t="s">
        <v>122</v>
      </c>
      <c r="B42" s="18">
        <v>141764</v>
      </c>
      <c r="C42" s="9">
        <v>505633</v>
      </c>
      <c r="D42" s="100">
        <v>141129</v>
      </c>
      <c r="E42" s="209">
        <v>502233</v>
      </c>
      <c r="F42" s="109">
        <f t="shared" si="6"/>
        <v>355.86803562697958</v>
      </c>
      <c r="G42" s="100">
        <v>7949</v>
      </c>
      <c r="H42" s="209">
        <v>56115</v>
      </c>
      <c r="I42" s="109">
        <f>H42/G42*100</f>
        <v>705.93785381809028</v>
      </c>
      <c r="J42" s="120">
        <f t="shared" ref="J42:J51" si="8">D42+G42</f>
        <v>149078</v>
      </c>
      <c r="K42" s="120"/>
      <c r="L42" s="120">
        <f t="shared" ref="L42:L51" si="9">E42+H42</f>
        <v>558348</v>
      </c>
      <c r="M42" s="109">
        <f t="shared" si="7"/>
        <v>374.53413649230606</v>
      </c>
    </row>
    <row r="43" spans="1:15" s="8" customFormat="1" ht="31.5" customHeight="1">
      <c r="A43" s="220" t="s">
        <v>189</v>
      </c>
      <c r="B43" s="18">
        <v>0</v>
      </c>
      <c r="C43" s="9">
        <v>0</v>
      </c>
      <c r="D43" s="100">
        <v>0</v>
      </c>
      <c r="E43" s="209">
        <v>0</v>
      </c>
      <c r="F43" s="109">
        <v>0</v>
      </c>
      <c r="G43" s="100">
        <v>0</v>
      </c>
      <c r="H43" s="209">
        <v>2843</v>
      </c>
      <c r="I43" s="109">
        <v>0</v>
      </c>
      <c r="J43" s="120">
        <v>0</v>
      </c>
      <c r="K43" s="120"/>
      <c r="L43" s="120">
        <v>0</v>
      </c>
      <c r="M43" s="109">
        <v>0</v>
      </c>
    </row>
    <row r="44" spans="1:15" s="8" customFormat="1" ht="69.75" customHeight="1">
      <c r="A44" s="114" t="s">
        <v>133</v>
      </c>
      <c r="B44" s="18">
        <v>0</v>
      </c>
      <c r="C44" s="15">
        <v>0</v>
      </c>
      <c r="D44" s="112">
        <v>0</v>
      </c>
      <c r="E44" s="205">
        <v>0</v>
      </c>
      <c r="F44" s="109">
        <v>0</v>
      </c>
      <c r="G44" s="100">
        <v>6</v>
      </c>
      <c r="H44" s="209">
        <v>6</v>
      </c>
      <c r="I44" s="109">
        <f>H44/G44*100</f>
        <v>100</v>
      </c>
      <c r="J44" s="120">
        <f t="shared" si="8"/>
        <v>6</v>
      </c>
      <c r="K44" s="120"/>
      <c r="L44" s="120">
        <f t="shared" si="9"/>
        <v>6</v>
      </c>
      <c r="M44" s="109">
        <f>L44/J44*100</f>
        <v>100</v>
      </c>
      <c r="N44" s="20"/>
    </row>
    <row r="45" spans="1:15" s="8" customFormat="1" ht="50.25" customHeight="1">
      <c r="A45" s="114" t="s">
        <v>120</v>
      </c>
      <c r="B45" s="18">
        <v>0</v>
      </c>
      <c r="C45" s="15">
        <v>0</v>
      </c>
      <c r="D45" s="112">
        <v>0</v>
      </c>
      <c r="E45" s="205">
        <v>0</v>
      </c>
      <c r="F45" s="109">
        <v>0</v>
      </c>
      <c r="G45" s="100">
        <v>1144</v>
      </c>
      <c r="H45" s="209">
        <v>1228</v>
      </c>
      <c r="I45" s="109">
        <f>H45/G45*100</f>
        <v>107.34265734265733</v>
      </c>
      <c r="J45" s="120">
        <f t="shared" si="8"/>
        <v>1144</v>
      </c>
      <c r="K45" s="120"/>
      <c r="L45" s="120">
        <f t="shared" si="9"/>
        <v>1228</v>
      </c>
      <c r="M45" s="109">
        <f t="shared" si="7"/>
        <v>107.34265734265733</v>
      </c>
    </row>
    <row r="46" spans="1:15" s="8" customFormat="1" ht="71.25" customHeight="1">
      <c r="A46" s="114" t="s">
        <v>121</v>
      </c>
      <c r="B46" s="18">
        <v>514010</v>
      </c>
      <c r="C46" s="15">
        <v>542808</v>
      </c>
      <c r="D46" s="112">
        <v>504204</v>
      </c>
      <c r="E46" s="205">
        <v>530587</v>
      </c>
      <c r="F46" s="109">
        <f t="shared" si="6"/>
        <v>105.23260426335372</v>
      </c>
      <c r="G46" s="100">
        <v>0</v>
      </c>
      <c r="H46" s="209">
        <v>0</v>
      </c>
      <c r="I46" s="109">
        <v>0</v>
      </c>
      <c r="J46" s="120">
        <f t="shared" si="8"/>
        <v>504204</v>
      </c>
      <c r="K46" s="120"/>
      <c r="L46" s="120">
        <f t="shared" si="9"/>
        <v>530587</v>
      </c>
      <c r="M46" s="109">
        <f t="shared" si="7"/>
        <v>105.23260426335372</v>
      </c>
    </row>
    <row r="47" spans="1:15" s="8" customFormat="1" ht="136.5" customHeight="1">
      <c r="A47" s="114" t="s">
        <v>127</v>
      </c>
      <c r="B47" s="18">
        <v>6310</v>
      </c>
      <c r="C47" s="9">
        <v>6264</v>
      </c>
      <c r="D47" s="112">
        <v>6310</v>
      </c>
      <c r="E47" s="209">
        <v>5964</v>
      </c>
      <c r="F47" s="109">
        <f t="shared" si="6"/>
        <v>94.516640253565768</v>
      </c>
      <c r="G47" s="100">
        <v>0</v>
      </c>
      <c r="H47" s="209">
        <v>0</v>
      </c>
      <c r="I47" s="109">
        <v>0</v>
      </c>
      <c r="J47" s="120">
        <f t="shared" si="8"/>
        <v>6310</v>
      </c>
      <c r="K47" s="120"/>
      <c r="L47" s="120">
        <f t="shared" si="9"/>
        <v>5964</v>
      </c>
      <c r="M47" s="109">
        <f t="shared" si="7"/>
        <v>94.516640253565768</v>
      </c>
    </row>
    <row r="48" spans="1:15" s="8" customFormat="1" ht="69.75" customHeight="1">
      <c r="A48" s="114" t="s">
        <v>128</v>
      </c>
      <c r="B48" s="18">
        <v>9209</v>
      </c>
      <c r="C48" s="9">
        <v>22111</v>
      </c>
      <c r="D48" s="112">
        <v>9208</v>
      </c>
      <c r="E48" s="209">
        <v>22077</v>
      </c>
      <c r="F48" s="109">
        <f t="shared" si="6"/>
        <v>239.75890529973935</v>
      </c>
      <c r="G48" s="112">
        <v>8343</v>
      </c>
      <c r="H48" s="209">
        <v>13913</v>
      </c>
      <c r="I48" s="109">
        <f>H48/G48*100</f>
        <v>166.76255543569459</v>
      </c>
      <c r="J48" s="120">
        <f t="shared" si="8"/>
        <v>17551</v>
      </c>
      <c r="K48" s="123"/>
      <c r="L48" s="120">
        <f t="shared" si="9"/>
        <v>35990</v>
      </c>
      <c r="M48" s="109">
        <f t="shared" si="7"/>
        <v>205.0595407669079</v>
      </c>
    </row>
    <row r="49" spans="1:14" s="8" customFormat="1" ht="69.75" customHeight="1">
      <c r="A49" s="54" t="s">
        <v>134</v>
      </c>
      <c r="B49" s="18">
        <v>0</v>
      </c>
      <c r="C49" s="15">
        <v>0</v>
      </c>
      <c r="D49" s="213">
        <v>377</v>
      </c>
      <c r="E49" s="209">
        <v>4</v>
      </c>
      <c r="F49" s="109">
        <f t="shared" si="6"/>
        <v>1.0610079575596816</v>
      </c>
      <c r="G49" s="213">
        <v>0</v>
      </c>
      <c r="H49" s="209">
        <v>0</v>
      </c>
      <c r="I49" s="109">
        <v>0</v>
      </c>
      <c r="J49" s="120">
        <f t="shared" si="8"/>
        <v>377</v>
      </c>
      <c r="K49" s="215"/>
      <c r="L49" s="120">
        <f t="shared" si="9"/>
        <v>4</v>
      </c>
      <c r="M49" s="109">
        <f>L49/J49*100</f>
        <v>1.0610079575596816</v>
      </c>
    </row>
    <row r="50" spans="1:14" s="8" customFormat="1" ht="117.75" customHeight="1">
      <c r="A50" s="54" t="s">
        <v>200</v>
      </c>
      <c r="B50" s="18">
        <v>0</v>
      </c>
      <c r="C50" s="15">
        <v>0</v>
      </c>
      <c r="D50" s="213">
        <v>0</v>
      </c>
      <c r="E50" s="209">
        <v>26</v>
      </c>
      <c r="F50" s="126">
        <v>0</v>
      </c>
      <c r="G50" s="213">
        <v>0</v>
      </c>
      <c r="H50" s="209">
        <v>0</v>
      </c>
      <c r="I50" s="109">
        <v>0</v>
      </c>
      <c r="J50" s="120">
        <f t="shared" si="8"/>
        <v>0</v>
      </c>
      <c r="K50" s="215"/>
      <c r="L50" s="120">
        <f t="shared" si="9"/>
        <v>26</v>
      </c>
      <c r="M50" s="109">
        <v>0</v>
      </c>
    </row>
    <row r="51" spans="1:14" s="8" customFormat="1" ht="89.25" customHeight="1">
      <c r="A51" s="201" t="s">
        <v>129</v>
      </c>
      <c r="B51" s="18">
        <v>0</v>
      </c>
      <c r="C51" s="15">
        <v>0</v>
      </c>
      <c r="D51" s="203">
        <v>-31</v>
      </c>
      <c r="E51" s="205">
        <v>-67</v>
      </c>
      <c r="F51" s="218">
        <f t="shared" si="6"/>
        <v>216.12903225806451</v>
      </c>
      <c r="G51" s="125">
        <v>0</v>
      </c>
      <c r="H51" s="209">
        <v>-26</v>
      </c>
      <c r="I51" s="109">
        <v>0</v>
      </c>
      <c r="J51" s="120">
        <f t="shared" si="8"/>
        <v>-31</v>
      </c>
      <c r="K51" s="125"/>
      <c r="L51" s="120">
        <f t="shared" si="9"/>
        <v>-93</v>
      </c>
      <c r="M51" s="109">
        <f t="shared" si="7"/>
        <v>300</v>
      </c>
      <c r="N51" s="46"/>
    </row>
    <row r="52" spans="1:14" s="8" customFormat="1" ht="20.25" customHeight="1">
      <c r="A52" s="165" t="s">
        <v>3</v>
      </c>
      <c r="B52" s="120">
        <v>1175434</v>
      </c>
      <c r="C52" s="221">
        <v>1661438</v>
      </c>
      <c r="D52" s="120">
        <f>D36+D37+D38+D39+D40+D41+D42+D44+D45+D46+D47+D48+D51+D35+D49</f>
        <v>1177157</v>
      </c>
      <c r="E52" s="120">
        <f>E35+E36+E37+E38+E40+E41+E42+E44+E45+E46+E47+E48+E49+E51+E50</f>
        <v>1661438</v>
      </c>
      <c r="F52" s="219">
        <f>E52/D52*100</f>
        <v>141.13988193588452</v>
      </c>
      <c r="G52" s="120">
        <f>G36+G37+G38+G39+G40+G41+G42+G44+G45+G46+G47+G48+G51+G35</f>
        <v>100840</v>
      </c>
      <c r="H52" s="120">
        <f>H35+H36+H37+H38+H40+H41+H42+H44+H45+H46+H47+H48+H49+H51+H43</f>
        <v>171233</v>
      </c>
      <c r="I52" s="109">
        <f>H52/G52*100</f>
        <v>169.80662435541453</v>
      </c>
      <c r="J52" s="120">
        <f>(D52+G52)-(D47+G38+G40+G41+G42+G44+G45+G48+G51)</f>
        <v>1226110</v>
      </c>
      <c r="K52" s="120">
        <f>(E52+H52)-(E47+H38+H40+H41+H42+H44+H45+H48+H51)</f>
        <v>1716765</v>
      </c>
      <c r="L52" s="120">
        <f>(E52+H52)-(E47+H38+H40+H41+H42+H44+H48)</f>
        <v>1717967</v>
      </c>
      <c r="M52" s="109">
        <f t="shared" si="7"/>
        <v>140.11524251494563</v>
      </c>
      <c r="N52" s="46"/>
    </row>
    <row r="53" spans="1:14" s="8" customFormat="1" ht="24" hidden="1" customHeight="1" thickBot="1">
      <c r="A53" s="299" t="s">
        <v>79</v>
      </c>
      <c r="B53" s="300"/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1"/>
    </row>
    <row r="54" spans="1:14" s="8" customFormat="1" ht="19.5" hidden="1" customHeight="1">
      <c r="A54" s="293" t="s">
        <v>35</v>
      </c>
      <c r="B54" s="234"/>
      <c r="C54" s="234"/>
      <c r="D54" s="294" t="s">
        <v>23</v>
      </c>
      <c r="E54" s="294"/>
      <c r="F54" s="294"/>
      <c r="G54" s="295" t="s">
        <v>38</v>
      </c>
      <c r="H54" s="296"/>
      <c r="I54" s="297"/>
      <c r="J54" s="298" t="s">
        <v>74</v>
      </c>
      <c r="K54" s="298"/>
      <c r="L54" s="298"/>
      <c r="M54" s="298"/>
    </row>
    <row r="55" spans="1:14" s="8" customFormat="1" ht="69" hidden="1" customHeight="1">
      <c r="A55" s="278"/>
      <c r="B55" s="235"/>
      <c r="C55" s="235"/>
      <c r="D55" s="105" t="s">
        <v>170</v>
      </c>
      <c r="E55" s="105" t="s">
        <v>167</v>
      </c>
      <c r="F55" s="106" t="s">
        <v>53</v>
      </c>
      <c r="G55" s="105" t="s">
        <v>168</v>
      </c>
      <c r="H55" s="105" t="s">
        <v>167</v>
      </c>
      <c r="I55" s="106" t="s">
        <v>53</v>
      </c>
      <c r="J55" s="105" t="s">
        <v>170</v>
      </c>
      <c r="K55" s="105" t="s">
        <v>161</v>
      </c>
      <c r="L55" s="105" t="s">
        <v>167</v>
      </c>
      <c r="M55" s="106" t="s">
        <v>53</v>
      </c>
    </row>
    <row r="56" spans="1:14" s="8" customFormat="1" ht="33.75" hidden="1" customHeight="1">
      <c r="A56" s="127" t="s">
        <v>46</v>
      </c>
      <c r="B56" s="127"/>
      <c r="C56" s="127"/>
      <c r="D56" s="128">
        <f>SUM(D57:D63)</f>
        <v>12393</v>
      </c>
      <c r="E56" s="128">
        <f>SUM(E57:E63)</f>
        <v>22692</v>
      </c>
      <c r="F56" s="109">
        <f t="shared" ref="F56:F87" si="10">IF(D56=0,  "0 ", E56/D56*100)</f>
        <v>183.10336480271121</v>
      </c>
      <c r="G56" s="128">
        <f>SUM(G57:G63)</f>
        <v>8004</v>
      </c>
      <c r="H56" s="128">
        <f>SUM(H57:H63)</f>
        <v>14033</v>
      </c>
      <c r="I56" s="109">
        <f t="shared" ref="I56:I87" si="11">IF(G56=0,  "0 ", H56/G56*100)</f>
        <v>175.32483758120941</v>
      </c>
      <c r="J56" s="128">
        <f>SUM(J57:J63)</f>
        <v>20361</v>
      </c>
      <c r="K56" s="128">
        <f>SUM(K57:K63)</f>
        <v>130</v>
      </c>
      <c r="L56" s="128">
        <f>SUM(L57:L63)</f>
        <v>36595</v>
      </c>
      <c r="M56" s="109">
        <f t="shared" ref="M56:M87" si="12">IF(J56=0,  "0 ", L56/J56*100)</f>
        <v>179.73085801286774</v>
      </c>
    </row>
    <row r="57" spans="1:14" s="8" customFormat="1" ht="76.5" hidden="1" customHeight="1">
      <c r="A57" s="97" t="s">
        <v>54</v>
      </c>
      <c r="B57" s="97"/>
      <c r="C57" s="97"/>
      <c r="D57" s="129">
        <v>325</v>
      </c>
      <c r="E57" s="129">
        <v>1032</v>
      </c>
      <c r="F57" s="109">
        <f t="shared" si="10"/>
        <v>317.53846153846155</v>
      </c>
      <c r="G57" s="129">
        <v>0</v>
      </c>
      <c r="H57" s="129">
        <v>0</v>
      </c>
      <c r="I57" s="109" t="str">
        <f t="shared" si="11"/>
        <v xml:space="preserve">0 </v>
      </c>
      <c r="J57" s="99">
        <f>D57+G57</f>
        <v>325</v>
      </c>
      <c r="K57" s="99"/>
      <c r="L57" s="100">
        <f>E57+H57</f>
        <v>1032</v>
      </c>
      <c r="M57" s="109">
        <f t="shared" si="12"/>
        <v>317.53846153846155</v>
      </c>
    </row>
    <row r="58" spans="1:14" s="8" customFormat="1" ht="103.5" hidden="1" customHeight="1">
      <c r="A58" s="97" t="s">
        <v>55</v>
      </c>
      <c r="B58" s="97"/>
      <c r="C58" s="97"/>
      <c r="D58" s="98">
        <v>604</v>
      </c>
      <c r="E58" s="98">
        <v>940</v>
      </c>
      <c r="F58" s="109">
        <f t="shared" si="10"/>
        <v>155.62913907284766</v>
      </c>
      <c r="G58" s="98">
        <v>19</v>
      </c>
      <c r="H58" s="99">
        <v>20</v>
      </c>
      <c r="I58" s="109">
        <f t="shared" si="11"/>
        <v>105.26315789473684</v>
      </c>
      <c r="J58" s="99">
        <v>604</v>
      </c>
      <c r="K58" s="99">
        <v>20</v>
      </c>
      <c r="L58" s="100">
        <f>E58+H58-K58</f>
        <v>940</v>
      </c>
      <c r="M58" s="109">
        <f t="shared" si="12"/>
        <v>155.62913907284766</v>
      </c>
    </row>
    <row r="59" spans="1:14" s="10" customFormat="1" ht="136.5" hidden="1" customHeight="1">
      <c r="A59" s="97" t="s">
        <v>56</v>
      </c>
      <c r="B59" s="97"/>
      <c r="C59" s="97"/>
      <c r="D59" s="98">
        <v>9704</v>
      </c>
      <c r="E59" s="98">
        <v>17232</v>
      </c>
      <c r="F59" s="109">
        <f t="shared" si="10"/>
        <v>177.57625721352019</v>
      </c>
      <c r="G59" s="98">
        <v>7581</v>
      </c>
      <c r="H59" s="99">
        <v>13535</v>
      </c>
      <c r="I59" s="109">
        <f t="shared" si="11"/>
        <v>178.53845139163698</v>
      </c>
      <c r="J59" s="99">
        <v>17268</v>
      </c>
      <c r="K59" s="99">
        <v>10</v>
      </c>
      <c r="L59" s="100">
        <f>E59+H59-K59</f>
        <v>30757</v>
      </c>
      <c r="M59" s="109">
        <f t="shared" si="12"/>
        <v>178.11558952976605</v>
      </c>
      <c r="N59" s="46"/>
    </row>
    <row r="60" spans="1:14" s="10" customFormat="1" ht="28.5" hidden="1" customHeight="1">
      <c r="A60" s="97" t="s">
        <v>92</v>
      </c>
      <c r="B60" s="97"/>
      <c r="C60" s="97"/>
      <c r="D60" s="98">
        <v>0</v>
      </c>
      <c r="E60" s="98">
        <v>0</v>
      </c>
      <c r="F60" s="109" t="str">
        <f t="shared" si="10"/>
        <v xml:space="preserve">0 </v>
      </c>
      <c r="G60" s="98">
        <v>0</v>
      </c>
      <c r="H60" s="99">
        <v>0</v>
      </c>
      <c r="I60" s="109" t="str">
        <f t="shared" si="11"/>
        <v xml:space="preserve">0 </v>
      </c>
      <c r="J60" s="99">
        <f>D60+G60</f>
        <v>0</v>
      </c>
      <c r="K60" s="99"/>
      <c r="L60" s="100">
        <f>E60+H60</f>
        <v>0</v>
      </c>
      <c r="M60" s="109" t="str">
        <f t="shared" si="12"/>
        <v xml:space="preserve">0 </v>
      </c>
      <c r="N60" s="46"/>
    </row>
    <row r="61" spans="1:14" s="8" customFormat="1" ht="36.75" hidden="1" customHeight="1">
      <c r="A61" s="97" t="s">
        <v>6</v>
      </c>
      <c r="B61" s="97"/>
      <c r="C61" s="97"/>
      <c r="D61" s="98">
        <v>359</v>
      </c>
      <c r="E61" s="98">
        <v>682</v>
      </c>
      <c r="F61" s="109">
        <f t="shared" si="10"/>
        <v>189.97214484679665</v>
      </c>
      <c r="G61" s="98">
        <v>0</v>
      </c>
      <c r="H61" s="99">
        <v>0</v>
      </c>
      <c r="I61" s="109" t="str">
        <f t="shared" si="11"/>
        <v xml:space="preserve">0 </v>
      </c>
      <c r="J61" s="99">
        <f>D61+G61</f>
        <v>359</v>
      </c>
      <c r="K61" s="99"/>
      <c r="L61" s="100">
        <f>E61+H61</f>
        <v>682</v>
      </c>
      <c r="M61" s="109">
        <f t="shared" si="12"/>
        <v>189.97214484679665</v>
      </c>
      <c r="N61" s="46"/>
    </row>
    <row r="62" spans="1:14" s="8" customFormat="1" ht="31.5" hidden="1" customHeight="1">
      <c r="A62" s="97" t="s">
        <v>75</v>
      </c>
      <c r="B62" s="97"/>
      <c r="C62" s="97"/>
      <c r="D62" s="98">
        <v>0</v>
      </c>
      <c r="E62" s="98">
        <v>0</v>
      </c>
      <c r="F62" s="109" t="str">
        <f t="shared" si="10"/>
        <v xml:space="preserve">0 </v>
      </c>
      <c r="G62" s="98">
        <v>0</v>
      </c>
      <c r="H62" s="99">
        <v>0</v>
      </c>
      <c r="I62" s="109" t="str">
        <f t="shared" si="11"/>
        <v xml:space="preserve">0 </v>
      </c>
      <c r="J62" s="99">
        <v>0</v>
      </c>
      <c r="K62" s="99"/>
      <c r="L62" s="100">
        <f>E62+H62</f>
        <v>0</v>
      </c>
      <c r="M62" s="109" t="str">
        <f t="shared" si="12"/>
        <v xml:space="preserve">0 </v>
      </c>
      <c r="N62" s="46"/>
    </row>
    <row r="63" spans="1:14" s="8" customFormat="1" ht="33.75" hidden="1" customHeight="1">
      <c r="A63" s="97" t="s">
        <v>57</v>
      </c>
      <c r="B63" s="97"/>
      <c r="C63" s="97"/>
      <c r="D63" s="98">
        <v>1401</v>
      </c>
      <c r="E63" s="98">
        <v>2806</v>
      </c>
      <c r="F63" s="109">
        <f t="shared" si="10"/>
        <v>200.28551034975018</v>
      </c>
      <c r="G63" s="98">
        <v>404</v>
      </c>
      <c r="H63" s="99">
        <v>478</v>
      </c>
      <c r="I63" s="109">
        <f t="shared" si="11"/>
        <v>118.31683168316832</v>
      </c>
      <c r="J63" s="99">
        <f>D63+G63</f>
        <v>1805</v>
      </c>
      <c r="K63" s="99">
        <v>100</v>
      </c>
      <c r="L63" s="100">
        <f>E63+H63-K63</f>
        <v>3184</v>
      </c>
      <c r="M63" s="109">
        <f t="shared" si="12"/>
        <v>176.39889196675901</v>
      </c>
      <c r="N63" s="46"/>
    </row>
    <row r="64" spans="1:14" s="8" customFormat="1" ht="31.5" hidden="1" customHeight="1">
      <c r="A64" s="127" t="s">
        <v>47</v>
      </c>
      <c r="B64" s="127"/>
      <c r="C64" s="127"/>
      <c r="D64" s="128">
        <f>D65</f>
        <v>286</v>
      </c>
      <c r="E64" s="128">
        <f>E65</f>
        <v>0</v>
      </c>
      <c r="F64" s="109">
        <f t="shared" si="10"/>
        <v>0</v>
      </c>
      <c r="G64" s="128">
        <f>G65</f>
        <v>171</v>
      </c>
      <c r="H64" s="128">
        <f>H65</f>
        <v>347</v>
      </c>
      <c r="I64" s="109">
        <f t="shared" si="11"/>
        <v>202.92397660818713</v>
      </c>
      <c r="J64" s="128">
        <f>J65</f>
        <v>171</v>
      </c>
      <c r="K64" s="128">
        <f>K65</f>
        <v>0</v>
      </c>
      <c r="L64" s="128">
        <f>L65</f>
        <v>347</v>
      </c>
      <c r="M64" s="109">
        <f t="shared" si="12"/>
        <v>202.92397660818713</v>
      </c>
      <c r="N64" s="46"/>
    </row>
    <row r="65" spans="1:14" s="8" customFormat="1" ht="35.25" hidden="1" customHeight="1">
      <c r="A65" s="97" t="s">
        <v>26</v>
      </c>
      <c r="B65" s="97"/>
      <c r="C65" s="97"/>
      <c r="D65" s="98">
        <v>286</v>
      </c>
      <c r="E65" s="98">
        <v>0</v>
      </c>
      <c r="F65" s="109">
        <f t="shared" si="10"/>
        <v>0</v>
      </c>
      <c r="G65" s="98">
        <v>171</v>
      </c>
      <c r="H65" s="99">
        <v>347</v>
      </c>
      <c r="I65" s="109">
        <f t="shared" si="11"/>
        <v>202.92397660818713</v>
      </c>
      <c r="J65" s="99">
        <v>171</v>
      </c>
      <c r="K65" s="99"/>
      <c r="L65" s="100">
        <f>E65+H65</f>
        <v>347</v>
      </c>
      <c r="M65" s="109">
        <f t="shared" si="12"/>
        <v>202.92397660818713</v>
      </c>
      <c r="N65" s="46"/>
    </row>
    <row r="66" spans="1:14" s="8" customFormat="1" ht="40.5" hidden="1" customHeight="1">
      <c r="A66" s="97" t="s">
        <v>41</v>
      </c>
      <c r="B66" s="97"/>
      <c r="C66" s="97"/>
      <c r="D66" s="98"/>
      <c r="E66" s="98"/>
      <c r="F66" s="109" t="str">
        <f t="shared" si="10"/>
        <v xml:space="preserve">0 </v>
      </c>
      <c r="G66" s="98"/>
      <c r="H66" s="99"/>
      <c r="I66" s="109" t="str">
        <f t="shared" si="11"/>
        <v xml:space="preserve">0 </v>
      </c>
      <c r="J66" s="99">
        <f>D66+G66</f>
        <v>0</v>
      </c>
      <c r="K66" s="99"/>
      <c r="L66" s="99">
        <f>E66+H66</f>
        <v>0</v>
      </c>
      <c r="M66" s="109" t="str">
        <f t="shared" si="12"/>
        <v xml:space="preserve">0 </v>
      </c>
      <c r="N66" s="46"/>
    </row>
    <row r="67" spans="1:14" s="8" customFormat="1" ht="56.25" hidden="1" customHeight="1">
      <c r="A67" s="127" t="s">
        <v>107</v>
      </c>
      <c r="B67" s="127"/>
      <c r="C67" s="127"/>
      <c r="D67" s="128">
        <f>D68+D69+D71+D72+D70</f>
        <v>1602</v>
      </c>
      <c r="E67" s="128">
        <f>E68+E69+E71+E72</f>
        <v>2588</v>
      </c>
      <c r="F67" s="109">
        <f t="shared" si="10"/>
        <v>161.54806491885142</v>
      </c>
      <c r="G67" s="128">
        <f>G68+G69+G72+G71</f>
        <v>837</v>
      </c>
      <c r="H67" s="128">
        <f>H68+H72+H69+H71</f>
        <v>2172</v>
      </c>
      <c r="I67" s="109">
        <f t="shared" si="11"/>
        <v>259.49820788530468</v>
      </c>
      <c r="J67" s="128">
        <f>J68+J69+J72+J71+J70</f>
        <v>2439</v>
      </c>
      <c r="K67" s="128">
        <f>K68+K69+K72</f>
        <v>0</v>
      </c>
      <c r="L67" s="128">
        <f>L68+L69+L72+L71+J612</f>
        <v>4760</v>
      </c>
      <c r="M67" s="109">
        <f t="shared" si="12"/>
        <v>195.1619516195162</v>
      </c>
      <c r="N67" s="46"/>
    </row>
    <row r="68" spans="1:14" s="8" customFormat="1" ht="19.5" hidden="1" customHeight="1">
      <c r="A68" s="97" t="s">
        <v>111</v>
      </c>
      <c r="B68" s="97"/>
      <c r="C68" s="97"/>
      <c r="D68" s="98">
        <v>241</v>
      </c>
      <c r="E68" s="98">
        <v>609</v>
      </c>
      <c r="F68" s="109">
        <f t="shared" si="10"/>
        <v>252.69709543568464</v>
      </c>
      <c r="G68" s="98">
        <v>0</v>
      </c>
      <c r="H68" s="99">
        <v>0</v>
      </c>
      <c r="I68" s="109" t="str">
        <f t="shared" si="11"/>
        <v xml:space="preserve">0 </v>
      </c>
      <c r="J68" s="99">
        <f>D68+G68</f>
        <v>241</v>
      </c>
      <c r="K68" s="99"/>
      <c r="L68" s="99">
        <f>E68+H68</f>
        <v>609</v>
      </c>
      <c r="M68" s="109">
        <f t="shared" si="12"/>
        <v>252.69709543568464</v>
      </c>
      <c r="N68" s="46"/>
    </row>
    <row r="69" spans="1:14" s="8" customFormat="1" ht="91.5" hidden="1" customHeight="1">
      <c r="A69" s="97" t="s">
        <v>69</v>
      </c>
      <c r="B69" s="97"/>
      <c r="C69" s="97"/>
      <c r="D69" s="98"/>
      <c r="E69" s="98"/>
      <c r="F69" s="109" t="str">
        <f t="shared" si="10"/>
        <v xml:space="preserve">0 </v>
      </c>
      <c r="G69" s="98">
        <v>0</v>
      </c>
      <c r="H69" s="99">
        <v>0</v>
      </c>
      <c r="I69" s="109" t="str">
        <f t="shared" si="11"/>
        <v xml:space="preserve">0 </v>
      </c>
      <c r="J69" s="99">
        <f>D69+G69</f>
        <v>0</v>
      </c>
      <c r="K69" s="99"/>
      <c r="L69" s="99">
        <f>E69+H69</f>
        <v>0</v>
      </c>
      <c r="M69" s="109" t="str">
        <f t="shared" si="12"/>
        <v xml:space="preserve">0 </v>
      </c>
      <c r="N69" s="46"/>
    </row>
    <row r="70" spans="1:14" s="8" customFormat="1" ht="91.5" hidden="1" customHeight="1">
      <c r="A70" s="97" t="s">
        <v>125</v>
      </c>
      <c r="B70" s="97"/>
      <c r="C70" s="97"/>
      <c r="D70" s="98">
        <v>0</v>
      </c>
      <c r="E70" s="98">
        <v>0</v>
      </c>
      <c r="F70" s="109"/>
      <c r="G70" s="98">
        <v>0</v>
      </c>
      <c r="H70" s="99">
        <v>0</v>
      </c>
      <c r="I70" s="109" t="str">
        <f t="shared" si="11"/>
        <v xml:space="preserve">0 </v>
      </c>
      <c r="J70" s="99">
        <f>D70+G70</f>
        <v>0</v>
      </c>
      <c r="K70" s="99"/>
      <c r="L70" s="99">
        <f>E70+H70</f>
        <v>0</v>
      </c>
      <c r="M70" s="109"/>
      <c r="N70" s="46"/>
    </row>
    <row r="71" spans="1:14" s="8" customFormat="1" ht="46.5" hidden="1" customHeight="1">
      <c r="A71" s="97" t="s">
        <v>104</v>
      </c>
      <c r="B71" s="97"/>
      <c r="C71" s="97"/>
      <c r="D71" s="98">
        <v>1190</v>
      </c>
      <c r="E71" s="98">
        <v>1906</v>
      </c>
      <c r="F71" s="109">
        <f t="shared" si="10"/>
        <v>160.16806722689077</v>
      </c>
      <c r="G71" s="98">
        <v>827</v>
      </c>
      <c r="H71" s="99">
        <v>1933</v>
      </c>
      <c r="I71" s="109">
        <f t="shared" si="11"/>
        <v>233.73639661426844</v>
      </c>
      <c r="J71" s="99">
        <f>D71+G71</f>
        <v>2017</v>
      </c>
      <c r="K71" s="99"/>
      <c r="L71" s="100">
        <f>E71+H71-K71</f>
        <v>3839</v>
      </c>
      <c r="M71" s="109">
        <f t="shared" si="12"/>
        <v>190.33217649975211</v>
      </c>
      <c r="N71" s="46"/>
    </row>
    <row r="72" spans="1:14" s="8" customFormat="1" ht="58.5" hidden="1" customHeight="1">
      <c r="A72" s="97" t="s">
        <v>91</v>
      </c>
      <c r="B72" s="97"/>
      <c r="C72" s="97"/>
      <c r="D72" s="98">
        <v>171</v>
      </c>
      <c r="E72" s="98">
        <v>73</v>
      </c>
      <c r="F72" s="109">
        <f t="shared" si="10"/>
        <v>42.690058479532162</v>
      </c>
      <c r="G72" s="98">
        <v>10</v>
      </c>
      <c r="H72" s="99">
        <v>239</v>
      </c>
      <c r="I72" s="109">
        <f t="shared" si="11"/>
        <v>2390</v>
      </c>
      <c r="J72" s="99">
        <f>D72+G72</f>
        <v>181</v>
      </c>
      <c r="K72" s="99"/>
      <c r="L72" s="100">
        <f>E72+H72</f>
        <v>312</v>
      </c>
      <c r="M72" s="109">
        <f t="shared" si="12"/>
        <v>172.37569060773481</v>
      </c>
      <c r="N72" s="46"/>
    </row>
    <row r="73" spans="1:14" s="8" customFormat="1" ht="35.25" hidden="1" customHeight="1">
      <c r="A73" s="127" t="s">
        <v>48</v>
      </c>
      <c r="B73" s="127"/>
      <c r="C73" s="127"/>
      <c r="D73" s="128">
        <f>D74+D76+D78+D79+D80+D75+D77</f>
        <v>13531</v>
      </c>
      <c r="E73" s="128">
        <f>E74+E76+E78+E79+E80+E75+E77</f>
        <v>124446</v>
      </c>
      <c r="F73" s="109">
        <f t="shared" si="10"/>
        <v>919.71029487842736</v>
      </c>
      <c r="G73" s="128">
        <f>G74+G76+G78+G79+G80+G75+G77</f>
        <v>4854</v>
      </c>
      <c r="H73" s="128">
        <f>H74+H76+H78+H79+H80+H75+H77</f>
        <v>10918</v>
      </c>
      <c r="I73" s="109">
        <f t="shared" si="11"/>
        <v>224.92789451998351</v>
      </c>
      <c r="J73" s="128">
        <f>J74+J76+J78+J79+J80+J75+J77</f>
        <v>17126</v>
      </c>
      <c r="K73" s="128">
        <f>K74+K76+K78+K79+K80+K75+K77</f>
        <v>6797</v>
      </c>
      <c r="L73" s="128">
        <f>L74+L76+L78+L79+L80+L75+L77</f>
        <v>128567</v>
      </c>
      <c r="M73" s="109">
        <f t="shared" si="12"/>
        <v>750.7123671610417</v>
      </c>
      <c r="N73" s="46"/>
    </row>
    <row r="74" spans="1:14" s="8" customFormat="1" ht="34.5" hidden="1" customHeight="1">
      <c r="A74" s="97" t="s">
        <v>76</v>
      </c>
      <c r="B74" s="97"/>
      <c r="C74" s="97"/>
      <c r="D74" s="98">
        <v>102</v>
      </c>
      <c r="E74" s="98">
        <v>165</v>
      </c>
      <c r="F74" s="109">
        <f t="shared" si="10"/>
        <v>161.76470588235296</v>
      </c>
      <c r="G74" s="98">
        <v>0</v>
      </c>
      <c r="H74" s="99">
        <v>0</v>
      </c>
      <c r="I74" s="109" t="str">
        <f t="shared" si="11"/>
        <v xml:space="preserve">0 </v>
      </c>
      <c r="J74" s="99">
        <f>D74+G74</f>
        <v>102</v>
      </c>
      <c r="K74" s="99"/>
      <c r="L74" s="99">
        <f>E74+H74</f>
        <v>165</v>
      </c>
      <c r="M74" s="109">
        <f t="shared" si="12"/>
        <v>161.76470588235296</v>
      </c>
      <c r="N74" s="46"/>
    </row>
    <row r="75" spans="1:14" s="8" customFormat="1" ht="36.75" hidden="1" customHeight="1">
      <c r="A75" s="97" t="s">
        <v>28</v>
      </c>
      <c r="B75" s="97"/>
      <c r="C75" s="97"/>
      <c r="D75" s="98">
        <v>1521</v>
      </c>
      <c r="E75" s="98">
        <v>2863</v>
      </c>
      <c r="F75" s="109">
        <f t="shared" si="10"/>
        <v>188.23142669296516</v>
      </c>
      <c r="G75" s="98">
        <v>0</v>
      </c>
      <c r="H75" s="99">
        <v>0</v>
      </c>
      <c r="I75" s="109" t="str">
        <f t="shared" si="11"/>
        <v xml:space="preserve">0 </v>
      </c>
      <c r="J75" s="99">
        <f>D75+G75</f>
        <v>1521</v>
      </c>
      <c r="K75" s="99"/>
      <c r="L75" s="99">
        <f>E75+H75</f>
        <v>2863</v>
      </c>
      <c r="M75" s="109">
        <f t="shared" si="12"/>
        <v>188.23142669296516</v>
      </c>
      <c r="N75" s="46"/>
    </row>
    <row r="76" spans="1:14" s="8" customFormat="1" ht="0.75" hidden="1" customHeight="1">
      <c r="A76" s="97" t="s">
        <v>70</v>
      </c>
      <c r="B76" s="97"/>
      <c r="C76" s="97"/>
      <c r="D76" s="98">
        <v>0</v>
      </c>
      <c r="E76" s="98">
        <v>0</v>
      </c>
      <c r="F76" s="109" t="str">
        <f t="shared" si="10"/>
        <v xml:space="preserve">0 </v>
      </c>
      <c r="G76" s="98">
        <v>0</v>
      </c>
      <c r="H76" s="99">
        <v>0</v>
      </c>
      <c r="I76" s="109" t="str">
        <f t="shared" si="11"/>
        <v xml:space="preserve">0 </v>
      </c>
      <c r="J76" s="99">
        <f>D76+G76</f>
        <v>0</v>
      </c>
      <c r="K76" s="99"/>
      <c r="L76" s="99">
        <f>E76+H76</f>
        <v>0</v>
      </c>
      <c r="M76" s="109" t="str">
        <f t="shared" si="12"/>
        <v xml:space="preserve">0 </v>
      </c>
      <c r="N76" s="46"/>
    </row>
    <row r="77" spans="1:14" s="8" customFormat="1" ht="19.5" hidden="1" customHeight="1">
      <c r="A77" s="97" t="s">
        <v>83</v>
      </c>
      <c r="B77" s="97"/>
      <c r="C77" s="97"/>
      <c r="D77" s="98">
        <v>0</v>
      </c>
      <c r="E77" s="98">
        <v>0</v>
      </c>
      <c r="F77" s="109" t="str">
        <f t="shared" si="10"/>
        <v xml:space="preserve">0 </v>
      </c>
      <c r="G77" s="98">
        <v>0</v>
      </c>
      <c r="H77" s="99">
        <v>0</v>
      </c>
      <c r="I77" s="109" t="str">
        <f t="shared" si="11"/>
        <v xml:space="preserve">0 </v>
      </c>
      <c r="J77" s="99">
        <f>D77+G77</f>
        <v>0</v>
      </c>
      <c r="K77" s="99"/>
      <c r="L77" s="99">
        <f>E77+H77</f>
        <v>0</v>
      </c>
      <c r="M77" s="109" t="str">
        <f t="shared" si="12"/>
        <v xml:space="preserve">0 </v>
      </c>
      <c r="N77" s="46"/>
    </row>
    <row r="78" spans="1:14" s="8" customFormat="1" ht="26.25" hidden="1" customHeight="1">
      <c r="A78" s="97" t="s">
        <v>27</v>
      </c>
      <c r="B78" s="97"/>
      <c r="C78" s="97"/>
      <c r="D78" s="98">
        <v>1702</v>
      </c>
      <c r="E78" s="98">
        <v>4382</v>
      </c>
      <c r="F78" s="109">
        <f t="shared" si="10"/>
        <v>257.46180963572266</v>
      </c>
      <c r="G78" s="98">
        <v>0</v>
      </c>
      <c r="H78" s="99">
        <v>0</v>
      </c>
      <c r="I78" s="109" t="str">
        <f t="shared" si="11"/>
        <v xml:space="preserve">0 </v>
      </c>
      <c r="J78" s="99">
        <f>D78+G78</f>
        <v>1702</v>
      </c>
      <c r="K78" s="99"/>
      <c r="L78" s="99">
        <f>E78+H78</f>
        <v>4382</v>
      </c>
      <c r="M78" s="109">
        <f t="shared" si="12"/>
        <v>257.46180963572266</v>
      </c>
      <c r="N78" s="46"/>
    </row>
    <row r="79" spans="1:14" s="8" customFormat="1" ht="24.75" hidden="1" customHeight="1">
      <c r="A79" s="97" t="s">
        <v>45</v>
      </c>
      <c r="B79" s="97"/>
      <c r="C79" s="97"/>
      <c r="D79" s="98">
        <v>1259</v>
      </c>
      <c r="E79" s="98">
        <v>95725</v>
      </c>
      <c r="F79" s="109">
        <f t="shared" si="10"/>
        <v>7603.2565528196983</v>
      </c>
      <c r="G79" s="98">
        <v>2397</v>
      </c>
      <c r="H79" s="99">
        <v>5292</v>
      </c>
      <c r="I79" s="109">
        <f t="shared" si="11"/>
        <v>220.77596996245305</v>
      </c>
      <c r="J79" s="99">
        <v>2397</v>
      </c>
      <c r="K79" s="99">
        <v>6797</v>
      </c>
      <c r="L79" s="99">
        <f>E79+H79-K79</f>
        <v>94220</v>
      </c>
      <c r="M79" s="109">
        <f t="shared" si="12"/>
        <v>3930.7467667918231</v>
      </c>
      <c r="N79" s="46"/>
    </row>
    <row r="80" spans="1:14" s="8" customFormat="1" ht="38.25" hidden="1" customHeight="1">
      <c r="A80" s="97" t="s">
        <v>34</v>
      </c>
      <c r="B80" s="97"/>
      <c r="C80" s="97"/>
      <c r="D80" s="98">
        <v>8947</v>
      </c>
      <c r="E80" s="98">
        <v>21311</v>
      </c>
      <c r="F80" s="109">
        <f t="shared" si="10"/>
        <v>238.19157259416562</v>
      </c>
      <c r="G80" s="98">
        <v>2457</v>
      </c>
      <c r="H80" s="99">
        <v>5626</v>
      </c>
      <c r="I80" s="109">
        <f t="shared" si="11"/>
        <v>228.97842897842901</v>
      </c>
      <c r="J80" s="99">
        <v>11404</v>
      </c>
      <c r="K80" s="99"/>
      <c r="L80" s="99">
        <f>E80+H80</f>
        <v>26937</v>
      </c>
      <c r="M80" s="109">
        <f t="shared" si="12"/>
        <v>236.20659417748158</v>
      </c>
      <c r="N80" s="46"/>
    </row>
    <row r="81" spans="1:31" s="8" customFormat="1" ht="36.75" hidden="1" customHeight="1">
      <c r="A81" s="127" t="s">
        <v>105</v>
      </c>
      <c r="B81" s="127"/>
      <c r="C81" s="127"/>
      <c r="D81" s="128">
        <f>D82+D83+D85+D86+D84</f>
        <v>3102</v>
      </c>
      <c r="E81" s="128">
        <f>E82+E83+E85+E86+E84</f>
        <v>40280</v>
      </c>
      <c r="F81" s="109">
        <f t="shared" si="10"/>
        <v>1298.5170857511284</v>
      </c>
      <c r="G81" s="128">
        <f>G82+G83+G85+G86+G84</f>
        <v>2536</v>
      </c>
      <c r="H81" s="128">
        <f>H82+H83+H85+H86</f>
        <v>31613</v>
      </c>
      <c r="I81" s="109">
        <f t="shared" si="11"/>
        <v>1246.5694006309147</v>
      </c>
      <c r="J81" s="128">
        <f>J82+J83+J85+J86+J84</f>
        <v>4414</v>
      </c>
      <c r="K81" s="128">
        <f>K82+K83+K85+K86+K84</f>
        <v>29708</v>
      </c>
      <c r="L81" s="128">
        <f>L82+L83+L85+L86+L84</f>
        <v>42185</v>
      </c>
      <c r="M81" s="109">
        <f t="shared" si="12"/>
        <v>955.70910738559132</v>
      </c>
      <c r="N81" s="46"/>
    </row>
    <row r="82" spans="1:31" s="8" customFormat="1" ht="30" hidden="1" customHeight="1">
      <c r="A82" s="97" t="s">
        <v>80</v>
      </c>
      <c r="B82" s="97"/>
      <c r="C82" s="97"/>
      <c r="D82" s="98">
        <v>55</v>
      </c>
      <c r="E82" s="98">
        <v>115</v>
      </c>
      <c r="F82" s="109">
        <f t="shared" si="10"/>
        <v>209.09090909090909</v>
      </c>
      <c r="G82" s="98">
        <v>0</v>
      </c>
      <c r="H82" s="99">
        <v>0</v>
      </c>
      <c r="I82" s="109" t="str">
        <f t="shared" si="11"/>
        <v xml:space="preserve">0 </v>
      </c>
      <c r="J82" s="99">
        <f>D82+G82</f>
        <v>55</v>
      </c>
      <c r="K82" s="99"/>
      <c r="L82" s="100">
        <f>E82+H82</f>
        <v>115</v>
      </c>
      <c r="M82" s="109">
        <f t="shared" si="12"/>
        <v>209.09090909090909</v>
      </c>
      <c r="N82" s="46"/>
      <c r="P82" s="101"/>
      <c r="W82" s="101"/>
      <c r="X82" s="101"/>
      <c r="Y82" s="102"/>
      <c r="Z82" s="101"/>
      <c r="AA82" s="101"/>
      <c r="AB82" s="102"/>
      <c r="AC82" s="101"/>
      <c r="AD82" s="101"/>
      <c r="AE82" s="101"/>
    </row>
    <row r="83" spans="1:31" s="8" customFormat="1" ht="29.25" hidden="1" customHeight="1">
      <c r="A83" s="97" t="s">
        <v>30</v>
      </c>
      <c r="B83" s="97"/>
      <c r="C83" s="97"/>
      <c r="D83" s="98"/>
      <c r="E83" s="98"/>
      <c r="F83" s="109" t="str">
        <f t="shared" si="10"/>
        <v xml:space="preserve">0 </v>
      </c>
      <c r="G83" s="98">
        <v>0</v>
      </c>
      <c r="H83" s="99">
        <v>0</v>
      </c>
      <c r="I83" s="109" t="str">
        <f t="shared" si="11"/>
        <v xml:space="preserve">0 </v>
      </c>
      <c r="J83" s="99">
        <f>D83+G83</f>
        <v>0</v>
      </c>
      <c r="K83" s="99"/>
      <c r="L83" s="100">
        <f>E83+H83</f>
        <v>0</v>
      </c>
      <c r="M83" s="109" t="str">
        <f t="shared" si="12"/>
        <v xml:space="preserve">0 </v>
      </c>
      <c r="N83" s="46"/>
    </row>
    <row r="84" spans="1:31" s="8" customFormat="1" ht="29.25" hidden="1" customHeight="1">
      <c r="A84" s="97" t="s">
        <v>30</v>
      </c>
      <c r="B84" s="97"/>
      <c r="C84" s="97"/>
      <c r="D84" s="98">
        <v>0</v>
      </c>
      <c r="E84" s="98">
        <v>75</v>
      </c>
      <c r="F84" s="109" t="str">
        <f t="shared" si="10"/>
        <v xml:space="preserve">0 </v>
      </c>
      <c r="G84" s="98">
        <v>0</v>
      </c>
      <c r="H84" s="99">
        <v>0</v>
      </c>
      <c r="I84" s="109" t="str">
        <f t="shared" si="11"/>
        <v xml:space="preserve">0 </v>
      </c>
      <c r="J84" s="99">
        <f>D84+G84</f>
        <v>0</v>
      </c>
      <c r="K84" s="99"/>
      <c r="L84" s="100">
        <f>E84+H84</f>
        <v>75</v>
      </c>
      <c r="M84" s="109" t="str">
        <f t="shared" si="12"/>
        <v xml:space="preserve">0 </v>
      </c>
      <c r="N84" s="46"/>
    </row>
    <row r="85" spans="1:31" s="8" customFormat="1" ht="27" hidden="1" customHeight="1">
      <c r="A85" s="97" t="s">
        <v>71</v>
      </c>
      <c r="B85" s="97"/>
      <c r="C85" s="97"/>
      <c r="D85" s="98">
        <v>3047</v>
      </c>
      <c r="E85" s="98">
        <v>40090</v>
      </c>
      <c r="F85" s="109">
        <f t="shared" si="10"/>
        <v>1315.7203807023302</v>
      </c>
      <c r="G85" s="98">
        <v>2536</v>
      </c>
      <c r="H85" s="99">
        <v>31613</v>
      </c>
      <c r="I85" s="109">
        <f t="shared" si="11"/>
        <v>1246.5694006309147</v>
      </c>
      <c r="J85" s="99">
        <v>4359</v>
      </c>
      <c r="K85" s="99">
        <v>29708</v>
      </c>
      <c r="L85" s="100">
        <f>E85+H85-K85</f>
        <v>41995</v>
      </c>
      <c r="M85" s="109">
        <f t="shared" si="12"/>
        <v>963.4090387703601</v>
      </c>
      <c r="N85" s="46"/>
    </row>
    <row r="86" spans="1:31" s="8" customFormat="1" ht="30" hidden="1" customHeight="1">
      <c r="A86" s="97" t="s">
        <v>72</v>
      </c>
      <c r="B86" s="97"/>
      <c r="C86" s="97"/>
      <c r="D86" s="98">
        <v>0</v>
      </c>
      <c r="E86" s="98">
        <v>0</v>
      </c>
      <c r="F86" s="109" t="str">
        <f t="shared" si="10"/>
        <v xml:space="preserve">0 </v>
      </c>
      <c r="G86" s="98">
        <v>0</v>
      </c>
      <c r="H86" s="99">
        <v>0</v>
      </c>
      <c r="I86" s="109" t="str">
        <f t="shared" si="11"/>
        <v xml:space="preserve">0 </v>
      </c>
      <c r="J86" s="99">
        <f>D86+G86</f>
        <v>0</v>
      </c>
      <c r="K86" s="99"/>
      <c r="L86" s="99">
        <f>E86+H86</f>
        <v>0</v>
      </c>
      <c r="M86" s="109" t="str">
        <f t="shared" si="12"/>
        <v xml:space="preserve">0 </v>
      </c>
      <c r="N86" s="46"/>
    </row>
    <row r="87" spans="1:31" s="8" customFormat="1" ht="36" hidden="1" customHeight="1">
      <c r="A87" s="127" t="s">
        <v>106</v>
      </c>
      <c r="B87" s="127"/>
      <c r="C87" s="127"/>
      <c r="D87" s="128">
        <f>D89+D88</f>
        <v>0</v>
      </c>
      <c r="E87" s="128">
        <f>E89</f>
        <v>0</v>
      </c>
      <c r="F87" s="109" t="str">
        <f t="shared" si="10"/>
        <v xml:space="preserve">0 </v>
      </c>
      <c r="G87" s="128">
        <f>G89</f>
        <v>0</v>
      </c>
      <c r="H87" s="128">
        <f>H89</f>
        <v>0</v>
      </c>
      <c r="I87" s="109" t="str">
        <f t="shared" si="11"/>
        <v xml:space="preserve">0 </v>
      </c>
      <c r="J87" s="128">
        <f>J89+J88</f>
        <v>0</v>
      </c>
      <c r="K87" s="128">
        <f>K89</f>
        <v>0</v>
      </c>
      <c r="L87" s="128">
        <f>L89</f>
        <v>0</v>
      </c>
      <c r="M87" s="109" t="str">
        <f t="shared" si="12"/>
        <v xml:space="preserve">0 </v>
      </c>
      <c r="N87" s="46"/>
    </row>
    <row r="88" spans="1:31" s="8" customFormat="1" ht="54" hidden="1" customHeight="1">
      <c r="A88" s="97" t="s">
        <v>93</v>
      </c>
      <c r="B88" s="97"/>
      <c r="C88" s="97"/>
      <c r="D88" s="129"/>
      <c r="E88" s="128">
        <v>0</v>
      </c>
      <c r="F88" s="109">
        <v>0</v>
      </c>
      <c r="G88" s="128">
        <v>0</v>
      </c>
      <c r="H88" s="128">
        <v>0</v>
      </c>
      <c r="I88" s="109">
        <v>0</v>
      </c>
      <c r="J88" s="128"/>
      <c r="K88" s="128"/>
      <c r="L88" s="128">
        <v>0</v>
      </c>
      <c r="M88" s="109"/>
      <c r="N88" s="46"/>
    </row>
    <row r="89" spans="1:31" s="8" customFormat="1" ht="33" hidden="1" customHeight="1">
      <c r="A89" s="97" t="s">
        <v>112</v>
      </c>
      <c r="B89" s="97"/>
      <c r="C89" s="97"/>
      <c r="D89" s="98"/>
      <c r="E89" s="98">
        <v>0</v>
      </c>
      <c r="F89" s="109" t="str">
        <f t="shared" ref="F89:F136" si="13">IF(D89=0,  "0 ", E89/D89*100)</f>
        <v xml:space="preserve">0 </v>
      </c>
      <c r="G89" s="98">
        <v>0</v>
      </c>
      <c r="H89" s="99">
        <v>0</v>
      </c>
      <c r="I89" s="109" t="str">
        <f t="shared" ref="I89:I129" si="14">IF(G89=0,  "0 ", H89/G89*100)</f>
        <v xml:space="preserve">0 </v>
      </c>
      <c r="J89" s="99">
        <f>D89+G89</f>
        <v>0</v>
      </c>
      <c r="K89" s="99"/>
      <c r="L89" s="100">
        <f>E89+H89</f>
        <v>0</v>
      </c>
      <c r="M89" s="109" t="str">
        <f t="shared" ref="M89:M124" si="15">IF(J89=0,  "0 ", L89/J89*100)</f>
        <v xml:space="preserve">0 </v>
      </c>
      <c r="N89" s="46"/>
    </row>
    <row r="90" spans="1:31" s="8" customFormat="1" ht="33" hidden="1" customHeight="1">
      <c r="A90" s="132" t="s">
        <v>106</v>
      </c>
      <c r="B90" s="132"/>
      <c r="C90" s="132"/>
      <c r="D90" s="130">
        <f>D91</f>
        <v>0</v>
      </c>
      <c r="E90" s="130">
        <f>E91</f>
        <v>0</v>
      </c>
      <c r="F90" s="109" t="str">
        <f t="shared" si="13"/>
        <v xml:space="preserve">0 </v>
      </c>
      <c r="G90" s="130"/>
      <c r="H90" s="135"/>
      <c r="I90" s="109" t="str">
        <f t="shared" si="14"/>
        <v xml:space="preserve">0 </v>
      </c>
      <c r="J90" s="135">
        <v>0</v>
      </c>
      <c r="K90" s="135"/>
      <c r="L90" s="120"/>
      <c r="M90" s="109" t="str">
        <f t="shared" si="15"/>
        <v xml:space="preserve">0 </v>
      </c>
      <c r="N90" s="46"/>
    </row>
    <row r="91" spans="1:31" s="8" customFormat="1" ht="33" hidden="1" customHeight="1">
      <c r="A91" s="97" t="s">
        <v>112</v>
      </c>
      <c r="B91" s="97"/>
      <c r="C91" s="97"/>
      <c r="D91" s="98">
        <v>0</v>
      </c>
      <c r="E91" s="98">
        <v>0</v>
      </c>
      <c r="F91" s="109"/>
      <c r="G91" s="98">
        <v>0</v>
      </c>
      <c r="H91" s="99">
        <v>0</v>
      </c>
      <c r="I91" s="109"/>
      <c r="J91" s="99">
        <v>0</v>
      </c>
      <c r="K91" s="99"/>
      <c r="L91" s="100"/>
      <c r="M91" s="109"/>
      <c r="N91" s="46"/>
    </row>
    <row r="92" spans="1:31" s="8" customFormat="1" ht="24.75" hidden="1" customHeight="1">
      <c r="A92" s="127" t="s">
        <v>49</v>
      </c>
      <c r="B92" s="127"/>
      <c r="C92" s="127"/>
      <c r="D92" s="130">
        <f>D93+D94+D97+D99+D100+D96</f>
        <v>81672</v>
      </c>
      <c r="E92" s="130">
        <f>E93+E94+E97+E99+E100+E96</f>
        <v>264663</v>
      </c>
      <c r="F92" s="109">
        <f t="shared" si="13"/>
        <v>324.0559800176315</v>
      </c>
      <c r="G92" s="128">
        <f>G93+G94+G97+G99+G100</f>
        <v>17</v>
      </c>
      <c r="H92" s="128">
        <f>H93+H94+H97+H99+H100</f>
        <v>20</v>
      </c>
      <c r="I92" s="109">
        <f t="shared" si="14"/>
        <v>117.64705882352942</v>
      </c>
      <c r="J92" s="128">
        <f>J93+J94+J97+J99+J100+J96</f>
        <v>81689</v>
      </c>
      <c r="K92" s="128">
        <f>K93+K94+K97+K99+K100+K96</f>
        <v>0</v>
      </c>
      <c r="L92" s="128">
        <f>L93+L94+L97+L99+L100+L96</f>
        <v>264683</v>
      </c>
      <c r="M92" s="109">
        <f t="shared" si="15"/>
        <v>324.01302500948719</v>
      </c>
      <c r="N92" s="46"/>
    </row>
    <row r="93" spans="1:31" s="8" customFormat="1" ht="24.75" hidden="1" customHeight="1">
      <c r="A93" s="97" t="s">
        <v>9</v>
      </c>
      <c r="B93" s="97"/>
      <c r="C93" s="97"/>
      <c r="D93" s="98">
        <v>22120</v>
      </c>
      <c r="E93" s="98">
        <v>75059</v>
      </c>
      <c r="F93" s="109">
        <f t="shared" si="13"/>
        <v>339.32640144665459</v>
      </c>
      <c r="G93" s="98">
        <v>0</v>
      </c>
      <c r="H93" s="99">
        <v>0</v>
      </c>
      <c r="I93" s="109" t="str">
        <f t="shared" si="14"/>
        <v xml:space="preserve">0 </v>
      </c>
      <c r="J93" s="99">
        <v>22120</v>
      </c>
      <c r="K93" s="99"/>
      <c r="L93" s="100">
        <f>E93+H93</f>
        <v>75059</v>
      </c>
      <c r="M93" s="109">
        <f t="shared" si="15"/>
        <v>339.32640144665459</v>
      </c>
      <c r="N93" s="46"/>
    </row>
    <row r="94" spans="1:31" s="8" customFormat="1" ht="25.5" hidden="1" customHeight="1">
      <c r="A94" s="97" t="s">
        <v>10</v>
      </c>
      <c r="B94" s="97"/>
      <c r="C94" s="97"/>
      <c r="D94" s="98">
        <v>48614</v>
      </c>
      <c r="E94" s="98">
        <v>167207</v>
      </c>
      <c r="F94" s="109">
        <f t="shared" si="13"/>
        <v>343.94824536141851</v>
      </c>
      <c r="G94" s="98">
        <v>0</v>
      </c>
      <c r="H94" s="99">
        <v>0</v>
      </c>
      <c r="I94" s="109" t="str">
        <f t="shared" si="14"/>
        <v xml:space="preserve">0 </v>
      </c>
      <c r="J94" s="99">
        <f>D94+G94</f>
        <v>48614</v>
      </c>
      <c r="K94" s="99"/>
      <c r="L94" s="100">
        <f>E94+H94</f>
        <v>167207</v>
      </c>
      <c r="M94" s="109">
        <f t="shared" si="15"/>
        <v>343.94824536141851</v>
      </c>
      <c r="N94" s="46"/>
    </row>
    <row r="95" spans="1:31" s="8" customFormat="1" ht="0.75" hidden="1" customHeight="1">
      <c r="A95" s="97" t="s">
        <v>21</v>
      </c>
      <c r="B95" s="97"/>
      <c r="C95" s="97"/>
      <c r="D95" s="98">
        <v>0</v>
      </c>
      <c r="E95" s="98"/>
      <c r="F95" s="109" t="str">
        <f t="shared" si="13"/>
        <v xml:space="preserve">0 </v>
      </c>
      <c r="G95" s="98"/>
      <c r="H95" s="99"/>
      <c r="I95" s="109" t="str">
        <f t="shared" si="14"/>
        <v xml:space="preserve">0 </v>
      </c>
      <c r="J95" s="99">
        <f>D95+G95</f>
        <v>0</v>
      </c>
      <c r="K95" s="99"/>
      <c r="L95" s="100">
        <f>E95+H95</f>
        <v>0</v>
      </c>
      <c r="M95" s="109" t="str">
        <f t="shared" si="15"/>
        <v xml:space="preserve">0 </v>
      </c>
      <c r="N95" s="46"/>
    </row>
    <row r="96" spans="1:31" s="8" customFormat="1" ht="41.25" hidden="1" customHeight="1">
      <c r="A96" s="97" t="s">
        <v>113</v>
      </c>
      <c r="B96" s="97"/>
      <c r="C96" s="97"/>
      <c r="D96" s="98">
        <v>5885</v>
      </c>
      <c r="E96" s="98">
        <v>11436</v>
      </c>
      <c r="F96" s="109">
        <f t="shared" si="13"/>
        <v>194.32455395072216</v>
      </c>
      <c r="G96" s="98">
        <v>0</v>
      </c>
      <c r="H96" s="99">
        <v>0</v>
      </c>
      <c r="I96" s="109" t="str">
        <f t="shared" si="14"/>
        <v xml:space="preserve">0 </v>
      </c>
      <c r="J96" s="99">
        <f>D96+G96</f>
        <v>5885</v>
      </c>
      <c r="K96" s="99"/>
      <c r="L96" s="100">
        <f>E96+H96</f>
        <v>11436</v>
      </c>
      <c r="M96" s="109">
        <f t="shared" si="15"/>
        <v>194.32455395072216</v>
      </c>
      <c r="N96" s="46"/>
    </row>
    <row r="97" spans="1:14" s="8" customFormat="1" ht="54.75" hidden="1" customHeight="1">
      <c r="A97" s="97" t="s">
        <v>96</v>
      </c>
      <c r="B97" s="97"/>
      <c r="C97" s="97"/>
      <c r="D97" s="98">
        <v>14</v>
      </c>
      <c r="E97" s="98">
        <v>107</v>
      </c>
      <c r="F97" s="109">
        <f t="shared" si="13"/>
        <v>764.28571428571433</v>
      </c>
      <c r="G97" s="98">
        <v>5</v>
      </c>
      <c r="H97" s="99">
        <v>4</v>
      </c>
      <c r="I97" s="109">
        <f t="shared" si="14"/>
        <v>80</v>
      </c>
      <c r="J97" s="99">
        <f t="shared" ref="J97:J102" si="16">D97+G97</f>
        <v>19</v>
      </c>
      <c r="K97" s="99"/>
      <c r="L97" s="100">
        <f>E97+H97-K97</f>
        <v>111</v>
      </c>
      <c r="M97" s="109">
        <f t="shared" si="15"/>
        <v>584.21052631578948</v>
      </c>
      <c r="N97" s="46"/>
    </row>
    <row r="98" spans="1:14" s="8" customFormat="1" ht="0.75" hidden="1" customHeight="1">
      <c r="A98" s="97" t="s">
        <v>39</v>
      </c>
      <c r="B98" s="97"/>
      <c r="C98" s="97"/>
      <c r="D98" s="98">
        <v>0</v>
      </c>
      <c r="E98" s="98"/>
      <c r="F98" s="109" t="str">
        <f t="shared" si="13"/>
        <v xml:space="preserve">0 </v>
      </c>
      <c r="G98" s="98"/>
      <c r="H98" s="99"/>
      <c r="I98" s="109" t="str">
        <f t="shared" si="14"/>
        <v xml:space="preserve">0 </v>
      </c>
      <c r="J98" s="99">
        <f t="shared" si="16"/>
        <v>0</v>
      </c>
      <c r="K98" s="99"/>
      <c r="L98" s="100">
        <f>E98+H98</f>
        <v>0</v>
      </c>
      <c r="M98" s="109" t="str">
        <f t="shared" si="15"/>
        <v xml:space="preserve">0 </v>
      </c>
      <c r="N98" s="46"/>
    </row>
    <row r="99" spans="1:14" s="8" customFormat="1" ht="38.25" hidden="1" customHeight="1">
      <c r="A99" s="97" t="s">
        <v>20</v>
      </c>
      <c r="B99" s="97"/>
      <c r="C99" s="97"/>
      <c r="D99" s="98">
        <v>68</v>
      </c>
      <c r="E99" s="98">
        <v>172</v>
      </c>
      <c r="F99" s="109">
        <f t="shared" si="13"/>
        <v>252.94117647058823</v>
      </c>
      <c r="G99" s="98">
        <v>12</v>
      </c>
      <c r="H99" s="99">
        <v>16</v>
      </c>
      <c r="I99" s="109">
        <f t="shared" si="14"/>
        <v>133.33333333333331</v>
      </c>
      <c r="J99" s="99">
        <f t="shared" si="16"/>
        <v>80</v>
      </c>
      <c r="K99" s="99"/>
      <c r="L99" s="100">
        <f>E99+H99-K99</f>
        <v>188</v>
      </c>
      <c r="M99" s="109">
        <f t="shared" si="15"/>
        <v>235</v>
      </c>
      <c r="N99" s="46"/>
    </row>
    <row r="100" spans="1:14" s="8" customFormat="1" ht="37.5" hidden="1" customHeight="1">
      <c r="A100" s="97" t="s">
        <v>29</v>
      </c>
      <c r="B100" s="97"/>
      <c r="C100" s="97"/>
      <c r="D100" s="98">
        <v>4971</v>
      </c>
      <c r="E100" s="98">
        <v>10682</v>
      </c>
      <c r="F100" s="109">
        <f t="shared" si="13"/>
        <v>214.88634077650372</v>
      </c>
      <c r="G100" s="98">
        <v>0</v>
      </c>
      <c r="H100" s="99">
        <v>0</v>
      </c>
      <c r="I100" s="109" t="str">
        <f t="shared" si="14"/>
        <v xml:space="preserve">0 </v>
      </c>
      <c r="J100" s="99">
        <f t="shared" si="16"/>
        <v>4971</v>
      </c>
      <c r="K100" s="99"/>
      <c r="L100" s="100">
        <f>E100+H100</f>
        <v>10682</v>
      </c>
      <c r="M100" s="109">
        <f t="shared" si="15"/>
        <v>214.88634077650372</v>
      </c>
      <c r="N100" s="46"/>
    </row>
    <row r="101" spans="1:14" s="8" customFormat="1" ht="33.75" hidden="1" customHeight="1">
      <c r="A101" s="127" t="s">
        <v>97</v>
      </c>
      <c r="B101" s="127"/>
      <c r="C101" s="127"/>
      <c r="D101" s="128">
        <f>D102+D103+D104</f>
        <v>21052</v>
      </c>
      <c r="E101" s="128">
        <f>E102+E103+E104</f>
        <v>43631</v>
      </c>
      <c r="F101" s="109">
        <f t="shared" si="13"/>
        <v>207.25346760402812</v>
      </c>
      <c r="G101" s="128">
        <f>G102+G103+G104</f>
        <v>2</v>
      </c>
      <c r="H101" s="128">
        <f>H102+H103+H104</f>
        <v>0</v>
      </c>
      <c r="I101" s="109">
        <f t="shared" si="14"/>
        <v>0</v>
      </c>
      <c r="J101" s="128">
        <f>J102+J103+J104</f>
        <v>21054</v>
      </c>
      <c r="K101" s="128">
        <f>K102+K103+K104</f>
        <v>0</v>
      </c>
      <c r="L101" s="128">
        <f>L102+L103+L104</f>
        <v>43631</v>
      </c>
      <c r="M101" s="109">
        <f t="shared" si="15"/>
        <v>207.23377980431272</v>
      </c>
      <c r="N101" s="46"/>
    </row>
    <row r="102" spans="1:14" s="8" customFormat="1" ht="24.75" hidden="1" customHeight="1">
      <c r="A102" s="97" t="s">
        <v>11</v>
      </c>
      <c r="B102" s="97"/>
      <c r="C102" s="97"/>
      <c r="D102" s="98">
        <v>16324</v>
      </c>
      <c r="E102" s="98">
        <v>33716</v>
      </c>
      <c r="F102" s="109">
        <f t="shared" si="13"/>
        <v>206.54251408968389</v>
      </c>
      <c r="G102" s="98">
        <v>2</v>
      </c>
      <c r="H102" s="99">
        <v>0</v>
      </c>
      <c r="I102" s="109">
        <f t="shared" si="14"/>
        <v>0</v>
      </c>
      <c r="J102" s="99">
        <f t="shared" si="16"/>
        <v>16326</v>
      </c>
      <c r="K102" s="99"/>
      <c r="L102" s="100">
        <f>E102+H102-K102</f>
        <v>33716</v>
      </c>
      <c r="M102" s="109">
        <f t="shared" si="15"/>
        <v>206.51721180938384</v>
      </c>
      <c r="N102" s="46"/>
    </row>
    <row r="103" spans="1:14" s="8" customFormat="1" ht="21.75" hidden="1" customHeight="1">
      <c r="A103" s="97" t="s">
        <v>12</v>
      </c>
      <c r="B103" s="97"/>
      <c r="C103" s="97"/>
      <c r="D103" s="98"/>
      <c r="E103" s="98">
        <v>0</v>
      </c>
      <c r="F103" s="109" t="str">
        <f t="shared" si="13"/>
        <v xml:space="preserve">0 </v>
      </c>
      <c r="G103" s="98">
        <v>0</v>
      </c>
      <c r="H103" s="99">
        <v>0</v>
      </c>
      <c r="I103" s="109" t="str">
        <f t="shared" si="14"/>
        <v xml:space="preserve">0 </v>
      </c>
      <c r="J103" s="99">
        <f>D103+G103</f>
        <v>0</v>
      </c>
      <c r="K103" s="99"/>
      <c r="L103" s="100">
        <f>E103+H103</f>
        <v>0</v>
      </c>
      <c r="M103" s="109" t="str">
        <f t="shared" si="15"/>
        <v xml:space="preserve">0 </v>
      </c>
      <c r="N103" s="46"/>
    </row>
    <row r="104" spans="1:14" s="8" customFormat="1" ht="46.5" hidden="1" customHeight="1">
      <c r="A104" s="97" t="s">
        <v>73</v>
      </c>
      <c r="B104" s="97"/>
      <c r="C104" s="97"/>
      <c r="D104" s="98">
        <v>4728</v>
      </c>
      <c r="E104" s="98">
        <v>9915</v>
      </c>
      <c r="F104" s="109">
        <f t="shared" si="13"/>
        <v>209.70812182741119</v>
      </c>
      <c r="G104" s="98">
        <v>0</v>
      </c>
      <c r="H104" s="99">
        <v>0</v>
      </c>
      <c r="I104" s="109" t="str">
        <f t="shared" si="14"/>
        <v xml:space="preserve">0 </v>
      </c>
      <c r="J104" s="99">
        <f>D104+G104</f>
        <v>4728</v>
      </c>
      <c r="K104" s="99"/>
      <c r="L104" s="100">
        <f>E104+H104</f>
        <v>9915</v>
      </c>
      <c r="M104" s="109">
        <f t="shared" si="15"/>
        <v>209.70812182741119</v>
      </c>
      <c r="N104" s="46"/>
    </row>
    <row r="105" spans="1:14" s="8" customFormat="1" ht="27" hidden="1" customHeight="1">
      <c r="A105" s="127" t="s">
        <v>84</v>
      </c>
      <c r="B105" s="127"/>
      <c r="C105" s="127"/>
      <c r="D105" s="128">
        <f>D106+D107+D108+D109</f>
        <v>0</v>
      </c>
      <c r="E105" s="128">
        <f>E106+E107+E108+E109</f>
        <v>0</v>
      </c>
      <c r="F105" s="109" t="str">
        <f t="shared" si="13"/>
        <v xml:space="preserve">0 </v>
      </c>
      <c r="G105" s="128">
        <f>G106+G107+G108+G109</f>
        <v>0</v>
      </c>
      <c r="H105" s="128">
        <f>H106+H107+H108+H109</f>
        <v>0</v>
      </c>
      <c r="I105" s="109" t="str">
        <f t="shared" si="14"/>
        <v xml:space="preserve">0 </v>
      </c>
      <c r="J105" s="128">
        <f>J106+J107+J108+J109</f>
        <v>0</v>
      </c>
      <c r="K105" s="128"/>
      <c r="L105" s="128">
        <f>L106+L107+L108+L109</f>
        <v>0</v>
      </c>
      <c r="M105" s="109" t="str">
        <f t="shared" si="15"/>
        <v xml:space="preserve">0 </v>
      </c>
      <c r="N105" s="46"/>
    </row>
    <row r="106" spans="1:14" s="8" customFormat="1" ht="29.25" hidden="1" customHeight="1">
      <c r="A106" s="97" t="s">
        <v>7</v>
      </c>
      <c r="B106" s="97"/>
      <c r="C106" s="97"/>
      <c r="D106" s="98"/>
      <c r="E106" s="98">
        <v>0</v>
      </c>
      <c r="F106" s="109" t="str">
        <f t="shared" si="13"/>
        <v xml:space="preserve">0 </v>
      </c>
      <c r="G106" s="98">
        <v>0</v>
      </c>
      <c r="H106" s="99">
        <v>0</v>
      </c>
      <c r="I106" s="109" t="str">
        <f t="shared" si="14"/>
        <v xml:space="preserve">0 </v>
      </c>
      <c r="J106" s="99">
        <f>D106+G106</f>
        <v>0</v>
      </c>
      <c r="K106" s="99"/>
      <c r="L106" s="99">
        <f>E106+H106</f>
        <v>0</v>
      </c>
      <c r="M106" s="109" t="str">
        <f t="shared" si="15"/>
        <v xml:space="preserve">0 </v>
      </c>
      <c r="N106" s="46"/>
    </row>
    <row r="107" spans="1:14" s="8" customFormat="1" ht="26.25" hidden="1" customHeight="1">
      <c r="A107" s="97" t="s">
        <v>25</v>
      </c>
      <c r="B107" s="97"/>
      <c r="C107" s="97"/>
      <c r="D107" s="98">
        <v>0</v>
      </c>
      <c r="E107" s="98">
        <v>0</v>
      </c>
      <c r="F107" s="109" t="str">
        <f t="shared" si="13"/>
        <v xml:space="preserve">0 </v>
      </c>
      <c r="G107" s="98">
        <v>0</v>
      </c>
      <c r="H107" s="99">
        <v>0</v>
      </c>
      <c r="I107" s="109" t="str">
        <f t="shared" si="14"/>
        <v xml:space="preserve">0 </v>
      </c>
      <c r="J107" s="99">
        <f>D107+G107</f>
        <v>0</v>
      </c>
      <c r="K107" s="99"/>
      <c r="L107" s="99">
        <f>E107+H107</f>
        <v>0</v>
      </c>
      <c r="M107" s="109" t="str">
        <f t="shared" si="15"/>
        <v xml:space="preserve">0 </v>
      </c>
      <c r="N107" s="46"/>
    </row>
    <row r="108" spans="1:14" s="8" customFormat="1" ht="37.5" hidden="1" customHeight="1">
      <c r="A108" s="97" t="s">
        <v>44</v>
      </c>
      <c r="B108" s="97"/>
      <c r="C108" s="97"/>
      <c r="D108" s="98"/>
      <c r="E108" s="98">
        <v>0</v>
      </c>
      <c r="F108" s="109" t="str">
        <f t="shared" si="13"/>
        <v xml:space="preserve">0 </v>
      </c>
      <c r="G108" s="98">
        <v>0</v>
      </c>
      <c r="H108" s="99">
        <v>0</v>
      </c>
      <c r="I108" s="109" t="str">
        <f t="shared" si="14"/>
        <v xml:space="preserve">0 </v>
      </c>
      <c r="J108" s="99">
        <f>D108+G108</f>
        <v>0</v>
      </c>
      <c r="K108" s="99"/>
      <c r="L108" s="99">
        <f>E108+H108</f>
        <v>0</v>
      </c>
      <c r="M108" s="109" t="str">
        <f t="shared" si="15"/>
        <v xml:space="preserve">0 </v>
      </c>
      <c r="N108" s="46"/>
    </row>
    <row r="109" spans="1:14" s="8" customFormat="1" ht="39.75" hidden="1" customHeight="1">
      <c r="A109" s="97" t="s">
        <v>81</v>
      </c>
      <c r="B109" s="97"/>
      <c r="C109" s="97"/>
      <c r="D109" s="98">
        <v>0</v>
      </c>
      <c r="E109" s="98">
        <v>0</v>
      </c>
      <c r="F109" s="109" t="str">
        <f t="shared" si="13"/>
        <v xml:space="preserve">0 </v>
      </c>
      <c r="G109" s="98">
        <v>0</v>
      </c>
      <c r="H109" s="99">
        <v>0</v>
      </c>
      <c r="I109" s="109" t="str">
        <f t="shared" si="14"/>
        <v xml:space="preserve">0 </v>
      </c>
      <c r="J109" s="99">
        <f>D109+G109</f>
        <v>0</v>
      </c>
      <c r="K109" s="99"/>
      <c r="L109" s="99">
        <v>0</v>
      </c>
      <c r="M109" s="109" t="str">
        <f t="shared" si="15"/>
        <v xml:space="preserve">0 </v>
      </c>
      <c r="N109" s="46"/>
    </row>
    <row r="110" spans="1:14" s="8" customFormat="1" ht="24.75" hidden="1" customHeight="1">
      <c r="A110" s="127" t="s">
        <v>50</v>
      </c>
      <c r="B110" s="127"/>
      <c r="C110" s="127"/>
      <c r="D110" s="128">
        <f>D111+D112+D113+D114+D115</f>
        <v>61978</v>
      </c>
      <c r="E110" s="128">
        <f>E111+E112+E113+E114+E115</f>
        <v>108984</v>
      </c>
      <c r="F110" s="109">
        <f t="shared" si="13"/>
        <v>175.84304107909259</v>
      </c>
      <c r="G110" s="128">
        <f>G111+G112+G113+G114+G115</f>
        <v>0</v>
      </c>
      <c r="H110" s="128">
        <v>0</v>
      </c>
      <c r="I110" s="109" t="str">
        <f t="shared" si="14"/>
        <v xml:space="preserve">0 </v>
      </c>
      <c r="J110" s="128">
        <f>J111+J112+J113+J114+J115</f>
        <v>61978</v>
      </c>
      <c r="K110" s="128">
        <f>K111+K112+K113+K114+K115</f>
        <v>0</v>
      </c>
      <c r="L110" s="128">
        <f>L111+L112+L113+L114+L115</f>
        <v>108984</v>
      </c>
      <c r="M110" s="109">
        <f t="shared" si="15"/>
        <v>175.84304107909259</v>
      </c>
      <c r="N110" s="46"/>
    </row>
    <row r="111" spans="1:14" s="8" customFormat="1" ht="21" hidden="1" customHeight="1">
      <c r="A111" s="97" t="s">
        <v>13</v>
      </c>
      <c r="B111" s="97"/>
      <c r="C111" s="97"/>
      <c r="D111" s="98">
        <v>3003</v>
      </c>
      <c r="E111" s="98">
        <v>5144</v>
      </c>
      <c r="F111" s="109">
        <f t="shared" si="13"/>
        <v>171.2953712953713</v>
      </c>
      <c r="G111" s="98">
        <v>0</v>
      </c>
      <c r="H111" s="99">
        <v>0</v>
      </c>
      <c r="I111" s="109" t="str">
        <f t="shared" si="14"/>
        <v xml:space="preserve">0 </v>
      </c>
      <c r="J111" s="99">
        <v>3003</v>
      </c>
      <c r="K111" s="99"/>
      <c r="L111" s="100">
        <f>E111+H111</f>
        <v>5144</v>
      </c>
      <c r="M111" s="109">
        <f t="shared" si="15"/>
        <v>171.2953712953713</v>
      </c>
      <c r="N111" s="46"/>
    </row>
    <row r="112" spans="1:14" s="8" customFormat="1" ht="36" hidden="1" customHeight="1">
      <c r="A112" s="97" t="s">
        <v>33</v>
      </c>
      <c r="B112" s="97"/>
      <c r="C112" s="97"/>
      <c r="D112" s="98">
        <v>14373</v>
      </c>
      <c r="E112" s="98">
        <v>25992</v>
      </c>
      <c r="F112" s="109">
        <f t="shared" si="13"/>
        <v>180.83907326236695</v>
      </c>
      <c r="G112" s="98">
        <v>0</v>
      </c>
      <c r="H112" s="99">
        <v>0</v>
      </c>
      <c r="I112" s="109" t="str">
        <f t="shared" si="14"/>
        <v xml:space="preserve">0 </v>
      </c>
      <c r="J112" s="99">
        <f>D112+G112</f>
        <v>14373</v>
      </c>
      <c r="K112" s="99"/>
      <c r="L112" s="100">
        <f>E112+H112</f>
        <v>25992</v>
      </c>
      <c r="M112" s="109">
        <f t="shared" si="15"/>
        <v>180.83907326236695</v>
      </c>
      <c r="N112" s="46"/>
    </row>
    <row r="113" spans="1:16" s="8" customFormat="1" ht="36" hidden="1" customHeight="1">
      <c r="A113" s="97" t="s">
        <v>31</v>
      </c>
      <c r="B113" s="97"/>
      <c r="C113" s="97"/>
      <c r="D113" s="98">
        <v>26620</v>
      </c>
      <c r="E113" s="98">
        <v>49567</v>
      </c>
      <c r="F113" s="109">
        <f t="shared" si="13"/>
        <v>186.20210368144251</v>
      </c>
      <c r="G113" s="98">
        <v>0</v>
      </c>
      <c r="H113" s="99">
        <v>0</v>
      </c>
      <c r="I113" s="109" t="str">
        <f t="shared" si="14"/>
        <v xml:space="preserve">0 </v>
      </c>
      <c r="J113" s="99">
        <f>D113+G113</f>
        <v>26620</v>
      </c>
      <c r="K113" s="99"/>
      <c r="L113" s="100">
        <f>E113+H113</f>
        <v>49567</v>
      </c>
      <c r="M113" s="109">
        <f t="shared" si="15"/>
        <v>186.20210368144251</v>
      </c>
      <c r="N113" s="46"/>
    </row>
    <row r="114" spans="1:16" s="8" customFormat="1" ht="21" hidden="1" customHeight="1">
      <c r="A114" s="97" t="s">
        <v>58</v>
      </c>
      <c r="B114" s="97"/>
      <c r="C114" s="97"/>
      <c r="D114" s="98">
        <v>15670</v>
      </c>
      <c r="E114" s="98">
        <v>23544</v>
      </c>
      <c r="F114" s="109">
        <f t="shared" si="13"/>
        <v>150.24888321633696</v>
      </c>
      <c r="G114" s="98">
        <v>0</v>
      </c>
      <c r="H114" s="99">
        <v>0</v>
      </c>
      <c r="I114" s="109" t="str">
        <f t="shared" si="14"/>
        <v xml:space="preserve">0 </v>
      </c>
      <c r="J114" s="99">
        <f>D114+G114</f>
        <v>15670</v>
      </c>
      <c r="K114" s="99"/>
      <c r="L114" s="100">
        <f>E114+H114</f>
        <v>23544</v>
      </c>
      <c r="M114" s="109">
        <f t="shared" si="15"/>
        <v>150.24888321633696</v>
      </c>
      <c r="N114" s="46"/>
    </row>
    <row r="115" spans="1:16" s="8" customFormat="1" ht="35.25" hidden="1" customHeight="1">
      <c r="A115" s="97" t="s">
        <v>32</v>
      </c>
      <c r="B115" s="97"/>
      <c r="C115" s="97"/>
      <c r="D115" s="98">
        <v>2312</v>
      </c>
      <c r="E115" s="131">
        <v>4737</v>
      </c>
      <c r="F115" s="109">
        <f t="shared" si="13"/>
        <v>204.88754325259518</v>
      </c>
      <c r="G115" s="98">
        <v>0</v>
      </c>
      <c r="H115" s="99">
        <v>0</v>
      </c>
      <c r="I115" s="109" t="str">
        <f t="shared" si="14"/>
        <v xml:space="preserve">0 </v>
      </c>
      <c r="J115" s="99">
        <f>D115+G115</f>
        <v>2312</v>
      </c>
      <c r="K115" s="99"/>
      <c r="L115" s="100">
        <f>E115+H115</f>
        <v>4737</v>
      </c>
      <c r="M115" s="109">
        <f t="shared" si="15"/>
        <v>204.88754325259518</v>
      </c>
      <c r="N115" s="46"/>
    </row>
    <row r="116" spans="1:16" s="8" customFormat="1" ht="34.5" hidden="1" customHeight="1">
      <c r="A116" s="132" t="s">
        <v>59</v>
      </c>
      <c r="B116" s="132"/>
      <c r="C116" s="132"/>
      <c r="D116" s="130">
        <f>D117+D118+D119+D124+D125</f>
        <v>5735</v>
      </c>
      <c r="E116" s="130">
        <f>E117+E118+E119+E124+E125</f>
        <v>13623</v>
      </c>
      <c r="F116" s="109">
        <f t="shared" si="13"/>
        <v>237.54141238012204</v>
      </c>
      <c r="G116" s="130">
        <f>G117+G118+G119+G124</f>
        <v>0</v>
      </c>
      <c r="H116" s="130">
        <f>H117+H118+H119+H124</f>
        <v>0</v>
      </c>
      <c r="I116" s="109" t="str">
        <f t="shared" si="14"/>
        <v xml:space="preserve">0 </v>
      </c>
      <c r="J116" s="133">
        <f>J117+J118+J119+J124+J125</f>
        <v>5735</v>
      </c>
      <c r="K116" s="133">
        <f>K117+K118+K119+K124+K125</f>
        <v>0</v>
      </c>
      <c r="L116" s="133">
        <f>L117+L118+L119+L124+L125</f>
        <v>13623</v>
      </c>
      <c r="M116" s="109">
        <f t="shared" si="15"/>
        <v>237.54141238012204</v>
      </c>
      <c r="N116" s="46"/>
      <c r="P116" s="21"/>
    </row>
    <row r="117" spans="1:16" s="8" customFormat="1" ht="22.5" hidden="1" customHeight="1">
      <c r="A117" s="97" t="s">
        <v>60</v>
      </c>
      <c r="B117" s="97"/>
      <c r="C117" s="97"/>
      <c r="D117" s="98">
        <v>3506</v>
      </c>
      <c r="E117" s="131">
        <v>7694</v>
      </c>
      <c r="F117" s="109">
        <f t="shared" si="13"/>
        <v>219.45236737022248</v>
      </c>
      <c r="G117" s="98">
        <v>0</v>
      </c>
      <c r="H117" s="99">
        <v>0</v>
      </c>
      <c r="I117" s="109" t="str">
        <f t="shared" si="14"/>
        <v xml:space="preserve">0 </v>
      </c>
      <c r="J117" s="99">
        <f>D117+G117</f>
        <v>3506</v>
      </c>
      <c r="K117" s="99"/>
      <c r="L117" s="100">
        <f>E117+H117</f>
        <v>7694</v>
      </c>
      <c r="M117" s="109">
        <f t="shared" si="15"/>
        <v>219.45236737022248</v>
      </c>
      <c r="N117" s="46"/>
    </row>
    <row r="118" spans="1:16" s="8" customFormat="1" ht="22.5" hidden="1" customHeight="1">
      <c r="A118" s="97" t="s">
        <v>61</v>
      </c>
      <c r="B118" s="97"/>
      <c r="C118" s="97"/>
      <c r="D118" s="98">
        <v>2174</v>
      </c>
      <c r="E118" s="131">
        <v>5775</v>
      </c>
      <c r="F118" s="109">
        <f t="shared" si="13"/>
        <v>265.63937442502299</v>
      </c>
      <c r="G118" s="98">
        <v>0</v>
      </c>
      <c r="H118" s="99">
        <v>0</v>
      </c>
      <c r="I118" s="109" t="str">
        <f t="shared" si="14"/>
        <v xml:space="preserve">0 </v>
      </c>
      <c r="J118" s="99">
        <f>D118+G118</f>
        <v>2174</v>
      </c>
      <c r="K118" s="99"/>
      <c r="L118" s="100">
        <f>E118+H118</f>
        <v>5775</v>
      </c>
      <c r="M118" s="109">
        <f t="shared" si="15"/>
        <v>265.63937442502299</v>
      </c>
      <c r="N118" s="46"/>
    </row>
    <row r="119" spans="1:16" s="8" customFormat="1" ht="54.75" hidden="1" customHeight="1">
      <c r="A119" s="97" t="s">
        <v>77</v>
      </c>
      <c r="B119" s="97"/>
      <c r="C119" s="97"/>
      <c r="D119" s="98">
        <v>0</v>
      </c>
      <c r="E119" s="131"/>
      <c r="F119" s="109" t="str">
        <f t="shared" si="13"/>
        <v xml:space="preserve">0 </v>
      </c>
      <c r="G119" s="98">
        <v>0</v>
      </c>
      <c r="H119" s="99">
        <v>0</v>
      </c>
      <c r="I119" s="109" t="str">
        <f t="shared" si="14"/>
        <v xml:space="preserve">0 </v>
      </c>
      <c r="J119" s="99">
        <f t="shared" ref="J119:J125" si="17">D119+G119</f>
        <v>0</v>
      </c>
      <c r="K119" s="99"/>
      <c r="L119" s="100">
        <f t="shared" ref="L119:L125" si="18">E119+H119</f>
        <v>0</v>
      </c>
      <c r="M119" s="109" t="str">
        <f t="shared" si="15"/>
        <v xml:space="preserve">0 </v>
      </c>
      <c r="N119" s="46"/>
    </row>
    <row r="120" spans="1:16" s="8" customFormat="1" ht="33" hidden="1" customHeight="1">
      <c r="A120" s="132" t="s">
        <v>65</v>
      </c>
      <c r="B120" s="132"/>
      <c r="C120" s="132"/>
      <c r="D120" s="130">
        <f>D121+D122</f>
        <v>0</v>
      </c>
      <c r="E120" s="133"/>
      <c r="F120" s="109" t="str">
        <f t="shared" si="13"/>
        <v xml:space="preserve">0 </v>
      </c>
      <c r="G120" s="130">
        <f>G121+G122</f>
        <v>0</v>
      </c>
      <c r="H120" s="133">
        <f>H121+H122</f>
        <v>0</v>
      </c>
      <c r="I120" s="109" t="str">
        <f t="shared" si="14"/>
        <v xml:space="preserve">0 </v>
      </c>
      <c r="J120" s="99">
        <f t="shared" si="17"/>
        <v>0</v>
      </c>
      <c r="K120" s="133"/>
      <c r="L120" s="100">
        <f t="shared" si="18"/>
        <v>0</v>
      </c>
      <c r="M120" s="109" t="str">
        <f t="shared" si="15"/>
        <v xml:space="preserve">0 </v>
      </c>
      <c r="N120" s="46"/>
    </row>
    <row r="121" spans="1:16" s="8" customFormat="1" ht="26.25" hidden="1" customHeight="1">
      <c r="A121" s="97" t="s">
        <v>66</v>
      </c>
      <c r="B121" s="97"/>
      <c r="C121" s="97"/>
      <c r="D121" s="98"/>
      <c r="E121" s="131"/>
      <c r="F121" s="109" t="str">
        <f t="shared" si="13"/>
        <v xml:space="preserve">0 </v>
      </c>
      <c r="G121" s="98">
        <v>0</v>
      </c>
      <c r="H121" s="99">
        <v>0</v>
      </c>
      <c r="I121" s="109" t="str">
        <f t="shared" si="14"/>
        <v xml:space="preserve">0 </v>
      </c>
      <c r="J121" s="99">
        <f t="shared" si="17"/>
        <v>0</v>
      </c>
      <c r="K121" s="99"/>
      <c r="L121" s="100">
        <f t="shared" si="18"/>
        <v>0</v>
      </c>
      <c r="M121" s="109" t="str">
        <f t="shared" si="15"/>
        <v xml:space="preserve">0 </v>
      </c>
      <c r="N121" s="46"/>
    </row>
    <row r="122" spans="1:16" s="8" customFormat="1" ht="27" hidden="1" customHeight="1">
      <c r="A122" s="97" t="s">
        <v>67</v>
      </c>
      <c r="B122" s="97"/>
      <c r="C122" s="97"/>
      <c r="D122" s="98">
        <v>0</v>
      </c>
      <c r="E122" s="131"/>
      <c r="F122" s="109" t="str">
        <f t="shared" si="13"/>
        <v xml:space="preserve">0 </v>
      </c>
      <c r="G122" s="98">
        <v>0</v>
      </c>
      <c r="H122" s="99">
        <v>0</v>
      </c>
      <c r="I122" s="109" t="str">
        <f t="shared" si="14"/>
        <v xml:space="preserve">0 </v>
      </c>
      <c r="J122" s="99">
        <f t="shared" si="17"/>
        <v>0</v>
      </c>
      <c r="K122" s="99"/>
      <c r="L122" s="100">
        <f t="shared" si="18"/>
        <v>0</v>
      </c>
      <c r="M122" s="109" t="str">
        <f t="shared" si="15"/>
        <v xml:space="preserve">0 </v>
      </c>
      <c r="N122" s="46"/>
    </row>
    <row r="123" spans="1:16" s="8" customFormat="1" ht="27" hidden="1" customHeight="1">
      <c r="A123" s="97" t="s">
        <v>68</v>
      </c>
      <c r="B123" s="97"/>
      <c r="C123" s="97"/>
      <c r="D123" s="98">
        <v>0</v>
      </c>
      <c r="E123" s="131"/>
      <c r="F123" s="109" t="str">
        <f t="shared" si="13"/>
        <v xml:space="preserve">0 </v>
      </c>
      <c r="G123" s="98">
        <v>0</v>
      </c>
      <c r="H123" s="99">
        <v>0</v>
      </c>
      <c r="I123" s="109" t="str">
        <f t="shared" si="14"/>
        <v xml:space="preserve">0 </v>
      </c>
      <c r="J123" s="99">
        <f t="shared" si="17"/>
        <v>0</v>
      </c>
      <c r="K123" s="99"/>
      <c r="L123" s="100">
        <f t="shared" si="18"/>
        <v>0</v>
      </c>
      <c r="M123" s="109" t="str">
        <f t="shared" si="15"/>
        <v xml:space="preserve">0 </v>
      </c>
      <c r="N123" s="46"/>
    </row>
    <row r="124" spans="1:16" s="8" customFormat="1" ht="30.75" hidden="1" customHeight="1">
      <c r="A124" s="97" t="s">
        <v>77</v>
      </c>
      <c r="B124" s="97"/>
      <c r="C124" s="97"/>
      <c r="D124" s="98"/>
      <c r="E124" s="131">
        <v>0</v>
      </c>
      <c r="F124" s="109" t="str">
        <f t="shared" si="13"/>
        <v xml:space="preserve">0 </v>
      </c>
      <c r="G124" s="98">
        <v>0</v>
      </c>
      <c r="H124" s="99">
        <v>0</v>
      </c>
      <c r="I124" s="109" t="str">
        <f t="shared" si="14"/>
        <v xml:space="preserve">0 </v>
      </c>
      <c r="J124" s="99">
        <f t="shared" si="17"/>
        <v>0</v>
      </c>
      <c r="K124" s="99"/>
      <c r="L124" s="100">
        <f t="shared" si="18"/>
        <v>0</v>
      </c>
      <c r="M124" s="109" t="str">
        <f t="shared" si="15"/>
        <v xml:space="preserve">0 </v>
      </c>
      <c r="N124" s="46"/>
    </row>
    <row r="125" spans="1:16" s="8" customFormat="1" ht="30.75" hidden="1" customHeight="1">
      <c r="A125" s="97" t="s">
        <v>119</v>
      </c>
      <c r="B125" s="97"/>
      <c r="C125" s="97"/>
      <c r="D125" s="98">
        <v>55</v>
      </c>
      <c r="E125" s="131">
        <v>154</v>
      </c>
      <c r="F125" s="109">
        <f t="shared" si="13"/>
        <v>280</v>
      </c>
      <c r="G125" s="98">
        <v>0</v>
      </c>
      <c r="H125" s="99">
        <v>0</v>
      </c>
      <c r="I125" s="109" t="str">
        <f t="shared" si="14"/>
        <v xml:space="preserve">0 </v>
      </c>
      <c r="J125" s="99">
        <f t="shared" si="17"/>
        <v>55</v>
      </c>
      <c r="K125" s="99"/>
      <c r="L125" s="100">
        <f t="shared" si="18"/>
        <v>154</v>
      </c>
      <c r="M125" s="109"/>
      <c r="N125" s="46"/>
    </row>
    <row r="126" spans="1:16" s="8" customFormat="1" ht="35.25" hidden="1" customHeight="1">
      <c r="A126" s="132" t="s">
        <v>65</v>
      </c>
      <c r="B126" s="132"/>
      <c r="C126" s="132"/>
      <c r="D126" s="128">
        <f>D127+D129</f>
        <v>255</v>
      </c>
      <c r="E126" s="128">
        <f>E127+E129</f>
        <v>422</v>
      </c>
      <c r="F126" s="109">
        <f t="shared" si="13"/>
        <v>165.49019607843135</v>
      </c>
      <c r="G126" s="128">
        <f>G128+G127</f>
        <v>0</v>
      </c>
      <c r="H126" s="128">
        <f>H128+H127+H129</f>
        <v>0</v>
      </c>
      <c r="I126" s="109" t="str">
        <f t="shared" si="14"/>
        <v xml:space="preserve">0 </v>
      </c>
      <c r="J126" s="128">
        <f>J127+J129</f>
        <v>255</v>
      </c>
      <c r="K126" s="128">
        <f>K128+K127+K129</f>
        <v>0</v>
      </c>
      <c r="L126" s="128">
        <f>L128+L127+L129</f>
        <v>422</v>
      </c>
      <c r="M126" s="109">
        <f t="shared" ref="M126:M136" si="19">IF(J126=0,  "0 ", L126/J126*100)</f>
        <v>165.49019607843135</v>
      </c>
      <c r="N126" s="46"/>
    </row>
    <row r="127" spans="1:16" s="8" customFormat="1" ht="34.5" hidden="1" customHeight="1">
      <c r="A127" s="97" t="s">
        <v>66</v>
      </c>
      <c r="B127" s="97"/>
      <c r="C127" s="97"/>
      <c r="D127" s="129">
        <v>0</v>
      </c>
      <c r="E127" s="129">
        <v>100</v>
      </c>
      <c r="F127" s="109" t="str">
        <f t="shared" si="13"/>
        <v xml:space="preserve">0 </v>
      </c>
      <c r="G127" s="129">
        <v>0</v>
      </c>
      <c r="H127" s="129">
        <v>0</v>
      </c>
      <c r="I127" s="109" t="str">
        <f t="shared" si="14"/>
        <v xml:space="preserve">0 </v>
      </c>
      <c r="J127" s="99">
        <f>D127+G127</f>
        <v>0</v>
      </c>
      <c r="K127" s="99"/>
      <c r="L127" s="100">
        <f>E127+H127</f>
        <v>100</v>
      </c>
      <c r="M127" s="109" t="str">
        <f t="shared" si="19"/>
        <v xml:space="preserve">0 </v>
      </c>
      <c r="N127" s="46"/>
    </row>
    <row r="128" spans="1:16" s="8" customFormat="1" ht="54.75" hidden="1" customHeight="1">
      <c r="A128" s="97" t="s">
        <v>67</v>
      </c>
      <c r="B128" s="97"/>
      <c r="C128" s="97"/>
      <c r="D128" s="98"/>
      <c r="E128" s="131">
        <v>0</v>
      </c>
      <c r="F128" s="109" t="str">
        <f t="shared" si="13"/>
        <v xml:space="preserve">0 </v>
      </c>
      <c r="G128" s="98">
        <v>0</v>
      </c>
      <c r="H128" s="99">
        <v>0</v>
      </c>
      <c r="I128" s="109" t="str">
        <f t="shared" si="14"/>
        <v xml:space="preserve">0 </v>
      </c>
      <c r="J128" s="99">
        <f>D128+G128</f>
        <v>0</v>
      </c>
      <c r="K128" s="99"/>
      <c r="L128" s="100">
        <f>E128+H128</f>
        <v>0</v>
      </c>
      <c r="M128" s="109" t="str">
        <f t="shared" si="19"/>
        <v xml:space="preserve">0 </v>
      </c>
      <c r="N128" s="46"/>
    </row>
    <row r="129" spans="1:14" s="8" customFormat="1" ht="38.25" hidden="1" customHeight="1">
      <c r="A129" s="97" t="s">
        <v>67</v>
      </c>
      <c r="B129" s="97"/>
      <c r="C129" s="97"/>
      <c r="D129" s="98">
        <v>255</v>
      </c>
      <c r="E129" s="131">
        <v>322</v>
      </c>
      <c r="F129" s="109">
        <f t="shared" si="13"/>
        <v>126.27450980392156</v>
      </c>
      <c r="G129" s="98">
        <v>0</v>
      </c>
      <c r="H129" s="99">
        <v>0</v>
      </c>
      <c r="I129" s="109" t="str">
        <f t="shared" si="14"/>
        <v xml:space="preserve">0 </v>
      </c>
      <c r="J129" s="99">
        <f>D129+G129</f>
        <v>255</v>
      </c>
      <c r="K129" s="99"/>
      <c r="L129" s="100">
        <f>E129+H129</f>
        <v>322</v>
      </c>
      <c r="M129" s="109">
        <f t="shared" si="19"/>
        <v>126.27450980392156</v>
      </c>
      <c r="N129" s="46"/>
    </row>
    <row r="130" spans="1:14" s="13" customFormat="1" ht="52.5" hidden="1" customHeight="1">
      <c r="A130" s="132" t="s">
        <v>98</v>
      </c>
      <c r="B130" s="132"/>
      <c r="C130" s="132"/>
      <c r="D130" s="130">
        <f>D131</f>
        <v>0</v>
      </c>
      <c r="E130" s="130">
        <f>E131</f>
        <v>0</v>
      </c>
      <c r="F130" s="109" t="str">
        <f t="shared" si="13"/>
        <v xml:space="preserve">0 </v>
      </c>
      <c r="G130" s="130">
        <f t="shared" ref="G130:L130" si="20">G131</f>
        <v>0</v>
      </c>
      <c r="H130" s="130">
        <f t="shared" si="20"/>
        <v>0</v>
      </c>
      <c r="I130" s="130" t="str">
        <f t="shared" si="20"/>
        <v xml:space="preserve">0 </v>
      </c>
      <c r="J130" s="130">
        <f t="shared" si="20"/>
        <v>0</v>
      </c>
      <c r="K130" s="130">
        <f t="shared" si="20"/>
        <v>0</v>
      </c>
      <c r="L130" s="130">
        <f t="shared" si="20"/>
        <v>0</v>
      </c>
      <c r="M130" s="109" t="str">
        <f t="shared" si="19"/>
        <v xml:space="preserve">0 </v>
      </c>
      <c r="N130" s="49"/>
    </row>
    <row r="131" spans="1:14" s="8" customFormat="1" ht="33" hidden="1" customHeight="1">
      <c r="A131" s="97" t="s">
        <v>98</v>
      </c>
      <c r="B131" s="97"/>
      <c r="C131" s="97"/>
      <c r="D131" s="98">
        <v>0</v>
      </c>
      <c r="E131" s="131">
        <v>0</v>
      </c>
      <c r="F131" s="109" t="str">
        <f t="shared" si="13"/>
        <v xml:space="preserve">0 </v>
      </c>
      <c r="G131" s="98">
        <v>0</v>
      </c>
      <c r="H131" s="99">
        <v>0</v>
      </c>
      <c r="I131" s="98" t="str">
        <f>I132</f>
        <v xml:space="preserve">0 </v>
      </c>
      <c r="J131" s="99">
        <f>D131+G131</f>
        <v>0</v>
      </c>
      <c r="K131" s="99">
        <f>E131+H131</f>
        <v>0</v>
      </c>
      <c r="L131" s="99">
        <f>F131+I131</f>
        <v>0</v>
      </c>
      <c r="M131" s="109" t="str">
        <f t="shared" si="19"/>
        <v xml:space="preserve">0 </v>
      </c>
    </row>
    <row r="132" spans="1:14" s="8" customFormat="1" ht="35.25" hidden="1" customHeight="1">
      <c r="A132" s="127" t="s">
        <v>51</v>
      </c>
      <c r="B132" s="127"/>
      <c r="C132" s="127"/>
      <c r="D132" s="128">
        <f>D133+D134+D135</f>
        <v>6382</v>
      </c>
      <c r="E132" s="128">
        <f>E133+E134+E135</f>
        <v>13650</v>
      </c>
      <c r="F132" s="109">
        <f t="shared" si="13"/>
        <v>213.88279536195549</v>
      </c>
      <c r="G132" s="128">
        <f>G133+G134+G135</f>
        <v>0</v>
      </c>
      <c r="H132" s="128">
        <f>H133+H134+H135</f>
        <v>0</v>
      </c>
      <c r="I132" s="109" t="str">
        <f>IF(G132=0,  "0 ", H132/G132*100)</f>
        <v xml:space="preserve">0 </v>
      </c>
      <c r="J132" s="128">
        <f>J133+J134+J135</f>
        <v>0</v>
      </c>
      <c r="K132" s="128">
        <f>K133+K134+K135</f>
        <v>13650</v>
      </c>
      <c r="L132" s="128">
        <f>L133+L134+L135</f>
        <v>0</v>
      </c>
      <c r="M132" s="109" t="str">
        <f t="shared" si="19"/>
        <v xml:space="preserve">0 </v>
      </c>
    </row>
    <row r="133" spans="1:14" s="8" customFormat="1" ht="50.25" hidden="1" customHeight="1">
      <c r="A133" s="97" t="s">
        <v>62</v>
      </c>
      <c r="B133" s="97"/>
      <c r="C133" s="97"/>
      <c r="D133" s="98">
        <v>6382</v>
      </c>
      <c r="E133" s="131">
        <v>13650</v>
      </c>
      <c r="F133" s="109">
        <f t="shared" si="13"/>
        <v>213.88279536195549</v>
      </c>
      <c r="G133" s="98">
        <v>0</v>
      </c>
      <c r="H133" s="99">
        <v>0</v>
      </c>
      <c r="I133" s="109" t="str">
        <f>IF(G133=0,  "0 ", H133/G133*100)</f>
        <v xml:space="preserve">0 </v>
      </c>
      <c r="J133" s="99">
        <v>0</v>
      </c>
      <c r="K133" s="99">
        <v>13650</v>
      </c>
      <c r="L133" s="100">
        <v>0</v>
      </c>
      <c r="M133" s="109" t="str">
        <f t="shared" si="19"/>
        <v xml:space="preserve">0 </v>
      </c>
    </row>
    <row r="134" spans="1:14" s="8" customFormat="1" ht="1.5" hidden="1" customHeight="1">
      <c r="A134" s="97" t="s">
        <v>64</v>
      </c>
      <c r="B134" s="97"/>
      <c r="C134" s="97"/>
      <c r="D134" s="98">
        <v>0</v>
      </c>
      <c r="E134" s="131">
        <v>0</v>
      </c>
      <c r="F134" s="109" t="str">
        <f t="shared" si="13"/>
        <v xml:space="preserve">0 </v>
      </c>
      <c r="G134" s="98">
        <v>0</v>
      </c>
      <c r="H134" s="99">
        <v>0</v>
      </c>
      <c r="I134" s="109" t="str">
        <f>IF(G134=0,  "0 ", H134/G134*100)</f>
        <v xml:space="preserve">0 </v>
      </c>
      <c r="J134" s="99">
        <f>D134+G134</f>
        <v>0</v>
      </c>
      <c r="K134" s="99"/>
      <c r="L134" s="99">
        <f>E134+H134</f>
        <v>0</v>
      </c>
      <c r="M134" s="109" t="str">
        <f t="shared" si="19"/>
        <v xml:space="preserve">0 </v>
      </c>
    </row>
    <row r="135" spans="1:14" s="8" customFormat="1" ht="23.25" hidden="1" customHeight="1">
      <c r="A135" s="97" t="s">
        <v>63</v>
      </c>
      <c r="B135" s="97"/>
      <c r="C135" s="97"/>
      <c r="D135" s="98">
        <v>0</v>
      </c>
      <c r="E135" s="131">
        <v>0</v>
      </c>
      <c r="F135" s="109" t="str">
        <f t="shared" si="13"/>
        <v xml:space="preserve">0 </v>
      </c>
      <c r="G135" s="131">
        <v>0</v>
      </c>
      <c r="H135" s="99">
        <v>0</v>
      </c>
      <c r="I135" s="109" t="str">
        <f>IF(G135=0,  "0 ", H135/G135*100)</f>
        <v xml:space="preserve">0 </v>
      </c>
      <c r="J135" s="99">
        <f>D135+G135</f>
        <v>0</v>
      </c>
      <c r="K135" s="99"/>
      <c r="L135" s="99">
        <f>E135+H135</f>
        <v>0</v>
      </c>
      <c r="M135" s="109" t="str">
        <f t="shared" si="19"/>
        <v xml:space="preserve">0 </v>
      </c>
    </row>
    <row r="136" spans="1:14" s="8" customFormat="1" ht="36" hidden="1" customHeight="1">
      <c r="A136" s="132" t="s">
        <v>4</v>
      </c>
      <c r="B136" s="132"/>
      <c r="C136" s="132"/>
      <c r="D136" s="133">
        <f>D56+D64+D67+D73+D81+D87+D92+D101+D105+D110+D116+D126+D132+D130+D90</f>
        <v>207988</v>
      </c>
      <c r="E136" s="133">
        <f>E56+E64+E67+E73+E81+E87+E92+E101+E105+E110+E116+E126+E132+E130</f>
        <v>634979</v>
      </c>
      <c r="F136" s="109">
        <f t="shared" si="13"/>
        <v>305.29597861415084</v>
      </c>
      <c r="G136" s="133">
        <f>G56+G64+G67+G73+G81+G87+G92+G101+G105+G110+G116+G126+G132+G130</f>
        <v>16421</v>
      </c>
      <c r="H136" s="133">
        <f>H56+H64+H67+H73+H81+H87+H92+H101+H105+H110+H116+H126+H132+H130</f>
        <v>59103</v>
      </c>
      <c r="I136" s="109">
        <f>IF(G136=0,  "0 ", H136/G136*100)</f>
        <v>359.92326898483651</v>
      </c>
      <c r="J136" s="133">
        <f>J56+J64+J67+J73+J81+J87+J92+J101+J105+J110+J116+J126+J132+J130+J90</f>
        <v>215222</v>
      </c>
      <c r="K136" s="133">
        <f>K56+K64+K67+K73+K81+K87+K92+K101+K105+K110+K116+K126+K132+K130+K71</f>
        <v>50285</v>
      </c>
      <c r="L136" s="133">
        <f>L56+L64+L67+L73+L81+L87+L92+L101+L105+L110+L116+L126+L132+L130</f>
        <v>643797</v>
      </c>
      <c r="M136" s="109">
        <f t="shared" si="19"/>
        <v>299.13159435373706</v>
      </c>
    </row>
    <row r="137" spans="1:14" s="22" customFormat="1" ht="15.75" hidden="1" customHeight="1">
      <c r="A137" s="2"/>
      <c r="B137" s="2"/>
      <c r="C137" s="2"/>
      <c r="D137" s="2"/>
      <c r="E137" s="2"/>
      <c r="F137" s="2"/>
      <c r="G137" s="2"/>
      <c r="H137" s="1"/>
      <c r="I137" s="1"/>
      <c r="J137" s="1"/>
      <c r="K137" s="1"/>
      <c r="L137" s="47"/>
      <c r="M137" s="47"/>
    </row>
    <row r="138" spans="1:14" s="22" customFormat="1" ht="12" hidden="1" customHeight="1">
      <c r="A138" s="2"/>
      <c r="B138" s="2"/>
      <c r="C138" s="2"/>
      <c r="D138" s="2"/>
      <c r="E138" s="2"/>
      <c r="F138" s="2"/>
      <c r="G138" s="2"/>
      <c r="H138" s="1"/>
      <c r="I138" s="50"/>
      <c r="J138" s="50"/>
      <c r="K138" s="50"/>
      <c r="L138" s="51"/>
      <c r="M138" s="48"/>
    </row>
    <row r="139" spans="1:14" s="8" customFormat="1" ht="69.75" hidden="1" customHeight="1">
      <c r="A139" s="23" t="s">
        <v>109</v>
      </c>
      <c r="B139" s="23"/>
      <c r="C139" s="23"/>
      <c r="D139" s="24"/>
      <c r="E139" s="24"/>
      <c r="F139" s="25"/>
      <c r="G139" s="26"/>
      <c r="H139" s="27"/>
      <c r="I139" s="28"/>
      <c r="J139" s="27" t="s">
        <v>108</v>
      </c>
      <c r="K139" s="27"/>
      <c r="L139" s="28"/>
      <c r="M139" s="8" t="s">
        <v>94</v>
      </c>
    </row>
    <row r="140" spans="1:14" s="8" customFormat="1" ht="15.75" customHeight="1">
      <c r="A140" s="29"/>
      <c r="B140" s="29"/>
      <c r="C140" s="29"/>
      <c r="D140" s="20"/>
      <c r="E140" s="30"/>
      <c r="F140" s="1"/>
      <c r="H140" s="27"/>
      <c r="I140" s="28"/>
      <c r="L140" s="31"/>
      <c r="M140" s="22"/>
    </row>
    <row r="141" spans="1:14" s="8" customFormat="1">
      <c r="E141" s="32"/>
      <c r="F141" s="33"/>
      <c r="H141" s="10"/>
      <c r="I141" s="34"/>
      <c r="J141" s="10"/>
      <c r="K141" s="10"/>
      <c r="L141" s="35"/>
      <c r="M141" s="22"/>
    </row>
    <row r="142" spans="1:14">
      <c r="G142" s="39"/>
    </row>
    <row r="143" spans="1:14">
      <c r="A143" s="103"/>
      <c r="B143" s="103"/>
      <c r="C143" s="103"/>
      <c r="J143" s="42"/>
      <c r="K143" s="42"/>
      <c r="L143" s="42"/>
    </row>
    <row r="144" spans="1:14">
      <c r="I144" s="27"/>
      <c r="J144" s="28"/>
      <c r="K144" s="28"/>
      <c r="L144" s="8"/>
    </row>
  </sheetData>
  <mergeCells count="12">
    <mergeCell ref="A53:M53"/>
    <mergeCell ref="A54:A55"/>
    <mergeCell ref="D54:F54"/>
    <mergeCell ref="G54:I54"/>
    <mergeCell ref="J54:M54"/>
    <mergeCell ref="A2:L4"/>
    <mergeCell ref="L6:M6"/>
    <mergeCell ref="A7:M7"/>
    <mergeCell ref="A8:A9"/>
    <mergeCell ref="B8:F8"/>
    <mergeCell ref="G8:I8"/>
    <mergeCell ref="J8:M8"/>
  </mergeCells>
  <printOptions horizontalCentered="1"/>
  <pageMargins left="0.15748031496062992" right="0" top="0.15748031496062992" bottom="0.15748031496062992" header="0.15748031496062992" footer="0.15748031496062992"/>
  <pageSetup paperSize="9" fitToHeight="3" orientation="portrait" r:id="rId1"/>
  <headerFooter alignWithMargins="0"/>
  <rowBreaks count="1" manualBreakCount="1">
    <brk id="5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topLeftCell="A21" zoomScale="65" zoomScaleNormal="65" zoomScaleSheetLayoutView="85" workbookViewId="0">
      <selection activeCell="Q46" sqref="Q46"/>
    </sheetView>
  </sheetViews>
  <sheetFormatPr defaultRowHeight="17.25"/>
  <cols>
    <col min="1" max="1" width="47.5703125" style="40" customWidth="1"/>
    <col min="2" max="2" width="17.28515625" style="40" customWidth="1"/>
    <col min="3" max="3" width="17.42578125" style="94" customWidth="1"/>
    <col min="4" max="4" width="14.85546875" style="95" customWidth="1"/>
    <col min="5" max="5" width="15.140625" style="40" customWidth="1"/>
    <col min="6" max="6" width="14" style="40" customWidth="1"/>
    <col min="7" max="7" width="16.28515625" style="41" customWidth="1"/>
    <col min="8" max="8" width="17.42578125" style="40" customWidth="1"/>
    <col min="9" max="9" width="13.140625" style="40" hidden="1" customWidth="1"/>
    <col min="10" max="10" width="17.42578125" style="40" customWidth="1"/>
    <col min="11" max="11" width="15.7109375" style="82" customWidth="1"/>
    <col min="12" max="12" width="11.42578125" style="83" bestFit="1" customWidth="1"/>
    <col min="13" max="13" width="9.140625" style="83"/>
    <col min="14" max="14" width="13.42578125" style="83" bestFit="1" customWidth="1"/>
    <col min="15" max="16384" width="9.140625" style="83"/>
  </cols>
  <sheetData>
    <row r="1" spans="1:11" ht="22.5" customHeight="1">
      <c r="A1" s="262" t="s">
        <v>8</v>
      </c>
      <c r="B1" s="262"/>
      <c r="C1" s="262"/>
      <c r="D1" s="262"/>
      <c r="E1" s="262"/>
      <c r="F1" s="262"/>
      <c r="G1" s="262"/>
      <c r="H1" s="262"/>
      <c r="I1" s="262"/>
      <c r="J1" s="262"/>
      <c r="K1" s="149"/>
    </row>
    <row r="2" spans="1:11" ht="17.25" customHeight="1">
      <c r="A2" s="263" t="s">
        <v>24</v>
      </c>
      <c r="B2" s="263"/>
      <c r="C2" s="263"/>
      <c r="D2" s="263"/>
      <c r="E2" s="263"/>
      <c r="F2" s="263"/>
      <c r="G2" s="263"/>
      <c r="H2" s="263"/>
      <c r="I2" s="263"/>
      <c r="J2" s="263"/>
      <c r="K2" s="149"/>
    </row>
    <row r="3" spans="1:11" ht="15.75" customHeight="1">
      <c r="A3" s="262" t="s">
        <v>151</v>
      </c>
      <c r="B3" s="262"/>
      <c r="C3" s="262"/>
      <c r="D3" s="262"/>
      <c r="E3" s="262"/>
      <c r="F3" s="262"/>
      <c r="G3" s="262"/>
      <c r="H3" s="262"/>
      <c r="I3" s="262"/>
      <c r="J3" s="262"/>
      <c r="K3" s="149"/>
    </row>
    <row r="4" spans="1:11" ht="39" hidden="1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9"/>
    </row>
    <row r="5" spans="1:11" ht="21" customHeight="1">
      <c r="A5" s="148"/>
      <c r="B5" s="148"/>
      <c r="C5" s="148"/>
      <c r="D5" s="150"/>
      <c r="E5" s="148"/>
      <c r="F5" s="148"/>
      <c r="G5" s="150"/>
      <c r="H5" s="148"/>
      <c r="I5" s="148"/>
      <c r="J5" s="264" t="s">
        <v>37</v>
      </c>
      <c r="K5" s="264"/>
    </row>
    <row r="6" spans="1:11" ht="18.75">
      <c r="A6" s="265" t="s">
        <v>43</v>
      </c>
      <c r="B6" s="266"/>
      <c r="C6" s="266"/>
      <c r="D6" s="266"/>
      <c r="E6" s="266"/>
      <c r="F6" s="266"/>
      <c r="G6" s="266"/>
      <c r="H6" s="266"/>
      <c r="I6" s="266"/>
      <c r="J6" s="266"/>
      <c r="K6" s="267"/>
    </row>
    <row r="7" spans="1:11" ht="21" customHeight="1">
      <c r="A7" s="253" t="s">
        <v>0</v>
      </c>
      <c r="B7" s="255" t="s">
        <v>23</v>
      </c>
      <c r="C7" s="256"/>
      <c r="D7" s="257"/>
      <c r="E7" s="258" t="s">
        <v>38</v>
      </c>
      <c r="F7" s="259"/>
      <c r="G7" s="260"/>
      <c r="H7" s="261" t="s">
        <v>74</v>
      </c>
      <c r="I7" s="261"/>
      <c r="J7" s="261"/>
      <c r="K7" s="261"/>
    </row>
    <row r="8" spans="1:11" s="10" customFormat="1" ht="88.5" customHeight="1">
      <c r="A8" s="254"/>
      <c r="B8" s="142" t="s">
        <v>144</v>
      </c>
      <c r="C8" s="142" t="s">
        <v>152</v>
      </c>
      <c r="D8" s="143" t="s">
        <v>53</v>
      </c>
      <c r="E8" s="142" t="s">
        <v>144</v>
      </c>
      <c r="F8" s="142" t="s">
        <v>152</v>
      </c>
      <c r="G8" s="143" t="s">
        <v>53</v>
      </c>
      <c r="H8" s="142" t="s">
        <v>144</v>
      </c>
      <c r="I8" s="142" t="s">
        <v>145</v>
      </c>
      <c r="J8" s="142" t="s">
        <v>152</v>
      </c>
      <c r="K8" s="143" t="s">
        <v>53</v>
      </c>
    </row>
    <row r="9" spans="1:11" s="10" customFormat="1" ht="21" customHeight="1">
      <c r="A9" s="144" t="s">
        <v>1</v>
      </c>
      <c r="B9" s="151">
        <f>SUM(B10:B19)</f>
        <v>209699</v>
      </c>
      <c r="C9" s="151">
        <f>SUM(C10:C19)</f>
        <v>23014</v>
      </c>
      <c r="D9" s="152">
        <f t="shared" ref="D9:D15" si="0">C9/B9*100</f>
        <v>10.974778134373555</v>
      </c>
      <c r="E9" s="151">
        <f>SUM(E10:E19)</f>
        <v>49061</v>
      </c>
      <c r="F9" s="151">
        <f>SUM(F10:F19)</f>
        <v>4466</v>
      </c>
      <c r="G9" s="152">
        <f>F9/E9*100</f>
        <v>9.102953466093231</v>
      </c>
      <c r="H9" s="153">
        <f t="shared" ref="H9:H37" si="1">B9+E9</f>
        <v>258760</v>
      </c>
      <c r="I9" s="153"/>
      <c r="J9" s="153">
        <f t="shared" ref="J9:J34" si="2">C9+F9</f>
        <v>27480</v>
      </c>
      <c r="K9" s="152">
        <f t="shared" ref="K9:K18" si="3">J9/H9*100</f>
        <v>10.61987942494976</v>
      </c>
    </row>
    <row r="10" spans="1:11" s="10" customFormat="1" ht="20.25" customHeight="1">
      <c r="A10" s="145" t="s">
        <v>90</v>
      </c>
      <c r="B10" s="154">
        <v>182012</v>
      </c>
      <c r="C10" s="154">
        <v>20224</v>
      </c>
      <c r="D10" s="152">
        <f t="shared" si="0"/>
        <v>11.111355295255258</v>
      </c>
      <c r="E10" s="154">
        <v>14888</v>
      </c>
      <c r="F10" s="155">
        <v>1970</v>
      </c>
      <c r="G10" s="152">
        <f>F10/E10*100</f>
        <v>13.232133261687265</v>
      </c>
      <c r="H10" s="155">
        <f t="shared" si="1"/>
        <v>196900</v>
      </c>
      <c r="I10" s="155"/>
      <c r="J10" s="155">
        <f t="shared" si="2"/>
        <v>22194</v>
      </c>
      <c r="K10" s="152">
        <f t="shared" si="3"/>
        <v>11.27171152869477</v>
      </c>
    </row>
    <row r="11" spans="1:11" s="10" customFormat="1" ht="24.75" customHeight="1">
      <c r="A11" s="145" t="s">
        <v>95</v>
      </c>
      <c r="B11" s="154">
        <v>12791</v>
      </c>
      <c r="C11" s="154">
        <v>1198</v>
      </c>
      <c r="D11" s="152">
        <f t="shared" si="0"/>
        <v>9.3659604409350319</v>
      </c>
      <c r="E11" s="154">
        <v>3250</v>
      </c>
      <c r="F11" s="155">
        <v>304</v>
      </c>
      <c r="G11" s="152">
        <f>F11/E11*100</f>
        <v>9.3538461538461544</v>
      </c>
      <c r="H11" s="155">
        <f t="shared" si="1"/>
        <v>16041</v>
      </c>
      <c r="I11" s="155"/>
      <c r="J11" s="155">
        <f t="shared" si="2"/>
        <v>1502</v>
      </c>
      <c r="K11" s="152">
        <f t="shared" si="3"/>
        <v>9.3635060158344245</v>
      </c>
    </row>
    <row r="12" spans="1:11" s="10" customFormat="1" ht="70.5" customHeight="1">
      <c r="A12" s="145" t="s">
        <v>141</v>
      </c>
      <c r="B12" s="154">
        <v>3177</v>
      </c>
      <c r="C12" s="154">
        <v>460</v>
      </c>
      <c r="D12" s="152">
        <f t="shared" si="0"/>
        <v>14.479068303430909</v>
      </c>
      <c r="E12" s="154">
        <v>0</v>
      </c>
      <c r="F12" s="155">
        <v>0</v>
      </c>
      <c r="G12" s="152">
        <v>0</v>
      </c>
      <c r="H12" s="155">
        <f t="shared" si="1"/>
        <v>3177</v>
      </c>
      <c r="I12" s="155"/>
      <c r="J12" s="155">
        <f t="shared" si="2"/>
        <v>460</v>
      </c>
      <c r="K12" s="152">
        <f t="shared" si="3"/>
        <v>14.479068303430909</v>
      </c>
    </row>
    <row r="13" spans="1:11" s="10" customFormat="1" ht="46.5" customHeight="1">
      <c r="A13" s="145" t="s">
        <v>85</v>
      </c>
      <c r="B13" s="154">
        <v>0</v>
      </c>
      <c r="C13" s="156">
        <v>5</v>
      </c>
      <c r="D13" s="152">
        <v>0</v>
      </c>
      <c r="E13" s="154">
        <v>0</v>
      </c>
      <c r="F13" s="155">
        <v>0</v>
      </c>
      <c r="G13" s="152">
        <v>0</v>
      </c>
      <c r="H13" s="155">
        <f t="shared" si="1"/>
        <v>0</v>
      </c>
      <c r="I13" s="155"/>
      <c r="J13" s="155">
        <f t="shared" si="2"/>
        <v>5</v>
      </c>
      <c r="K13" s="152">
        <v>0</v>
      </c>
    </row>
    <row r="14" spans="1:11" s="10" customFormat="1" ht="45.75" customHeight="1">
      <c r="A14" s="145" t="s">
        <v>15</v>
      </c>
      <c r="B14" s="154">
        <v>5626</v>
      </c>
      <c r="C14" s="156">
        <v>409</v>
      </c>
      <c r="D14" s="152">
        <f t="shared" si="0"/>
        <v>7.2698186988979741</v>
      </c>
      <c r="E14" s="154">
        <v>2936</v>
      </c>
      <c r="F14" s="155">
        <v>176</v>
      </c>
      <c r="G14" s="152">
        <f>F14/E14*100</f>
        <v>5.9945504087193457</v>
      </c>
      <c r="H14" s="155">
        <f t="shared" si="1"/>
        <v>8562</v>
      </c>
      <c r="I14" s="155"/>
      <c r="J14" s="155">
        <f t="shared" si="2"/>
        <v>585</v>
      </c>
      <c r="K14" s="152">
        <f t="shared" si="3"/>
        <v>6.8325157673440788</v>
      </c>
    </row>
    <row r="15" spans="1:11" s="10" customFormat="1" ht="61.5" customHeight="1">
      <c r="A15" s="145" t="s">
        <v>114</v>
      </c>
      <c r="B15" s="154">
        <v>4117</v>
      </c>
      <c r="C15" s="154">
        <v>336</v>
      </c>
      <c r="D15" s="152">
        <f t="shared" si="0"/>
        <v>8.1612824872479965</v>
      </c>
      <c r="E15" s="155">
        <v>0</v>
      </c>
      <c r="F15" s="155">
        <v>0</v>
      </c>
      <c r="G15" s="152">
        <v>0</v>
      </c>
      <c r="H15" s="155">
        <f t="shared" si="1"/>
        <v>4117</v>
      </c>
      <c r="I15" s="155"/>
      <c r="J15" s="155">
        <f t="shared" si="2"/>
        <v>336</v>
      </c>
      <c r="K15" s="152">
        <f t="shared" si="3"/>
        <v>8.1612824872479965</v>
      </c>
    </row>
    <row r="16" spans="1:11" s="10" customFormat="1" ht="41.25" customHeight="1">
      <c r="A16" s="145" t="s">
        <v>86</v>
      </c>
      <c r="B16" s="154">
        <v>0</v>
      </c>
      <c r="C16" s="156">
        <v>0</v>
      </c>
      <c r="D16" s="152">
        <v>0</v>
      </c>
      <c r="E16" s="155">
        <v>8917</v>
      </c>
      <c r="F16" s="155">
        <v>96</v>
      </c>
      <c r="G16" s="152">
        <f>F16/E16*100</f>
        <v>1.0765952674666368</v>
      </c>
      <c r="H16" s="155">
        <f t="shared" si="1"/>
        <v>8917</v>
      </c>
      <c r="I16" s="155"/>
      <c r="J16" s="155">
        <f t="shared" si="2"/>
        <v>96</v>
      </c>
      <c r="K16" s="152">
        <f t="shared" si="3"/>
        <v>1.0765952674666368</v>
      </c>
    </row>
    <row r="17" spans="1:15" s="10" customFormat="1" ht="20.25" customHeight="1">
      <c r="A17" s="145" t="s">
        <v>87</v>
      </c>
      <c r="B17" s="154">
        <v>0</v>
      </c>
      <c r="C17" s="156">
        <v>0</v>
      </c>
      <c r="D17" s="152">
        <v>0</v>
      </c>
      <c r="E17" s="154">
        <v>19070</v>
      </c>
      <c r="F17" s="155">
        <v>1920</v>
      </c>
      <c r="G17" s="152">
        <f>F17/E17*100</f>
        <v>10.068169900367069</v>
      </c>
      <c r="H17" s="155">
        <f t="shared" si="1"/>
        <v>19070</v>
      </c>
      <c r="I17" s="155"/>
      <c r="J17" s="155">
        <f t="shared" si="2"/>
        <v>1920</v>
      </c>
      <c r="K17" s="152">
        <f t="shared" si="3"/>
        <v>10.068169900367069</v>
      </c>
      <c r="L17" s="85"/>
      <c r="M17" s="85"/>
      <c r="N17" s="85"/>
      <c r="O17" s="85"/>
    </row>
    <row r="18" spans="1:15" s="10" customFormat="1" ht="23.25" customHeight="1">
      <c r="A18" s="145" t="s">
        <v>88</v>
      </c>
      <c r="B18" s="154">
        <v>1976</v>
      </c>
      <c r="C18" s="154">
        <v>382</v>
      </c>
      <c r="D18" s="152">
        <f>C18/B18*100</f>
        <v>19.331983805668017</v>
      </c>
      <c r="E18" s="154">
        <v>0</v>
      </c>
      <c r="F18" s="155">
        <v>0</v>
      </c>
      <c r="G18" s="152">
        <v>0</v>
      </c>
      <c r="H18" s="155">
        <f t="shared" si="1"/>
        <v>1976</v>
      </c>
      <c r="I18" s="155"/>
      <c r="J18" s="155">
        <f t="shared" si="2"/>
        <v>382</v>
      </c>
      <c r="K18" s="152">
        <f t="shared" si="3"/>
        <v>19.331983805668017</v>
      </c>
      <c r="L18" s="85"/>
      <c r="M18" s="85"/>
      <c r="N18" s="85"/>
      <c r="O18" s="85"/>
    </row>
    <row r="19" spans="1:15" s="10" customFormat="1" ht="39" hidden="1" customHeight="1">
      <c r="A19" s="145" t="s">
        <v>89</v>
      </c>
      <c r="B19" s="154">
        <v>0</v>
      </c>
      <c r="C19" s="154"/>
      <c r="D19" s="152">
        <v>0</v>
      </c>
      <c r="E19" s="154"/>
      <c r="F19" s="155"/>
      <c r="G19" s="152">
        <v>0</v>
      </c>
      <c r="H19" s="155">
        <f t="shared" si="1"/>
        <v>0</v>
      </c>
      <c r="I19" s="155"/>
      <c r="J19" s="155">
        <f t="shared" si="2"/>
        <v>0</v>
      </c>
      <c r="K19" s="152">
        <v>0</v>
      </c>
      <c r="L19" s="85"/>
      <c r="M19" s="85"/>
      <c r="N19" s="85"/>
      <c r="O19" s="85"/>
    </row>
    <row r="20" spans="1:15" s="87" customFormat="1" ht="22.5" customHeight="1">
      <c r="A20" s="144" t="s">
        <v>2</v>
      </c>
      <c r="B20" s="151">
        <f>SUM(B21:B33)</f>
        <v>28598</v>
      </c>
      <c r="C20" s="151">
        <f>SUM(C21:C33)</f>
        <v>6221</v>
      </c>
      <c r="D20" s="152">
        <f t="shared" ref="D20:D29" si="4">C20/B20*100</f>
        <v>21.753269459402755</v>
      </c>
      <c r="E20" s="151">
        <f>SUM(E21:E33)</f>
        <v>4865</v>
      </c>
      <c r="F20" s="151">
        <f>SUM(F21:F33)</f>
        <v>326</v>
      </c>
      <c r="G20" s="152">
        <f>F20/E20*100</f>
        <v>6.7009249743062691</v>
      </c>
      <c r="H20" s="153">
        <f t="shared" si="1"/>
        <v>33463</v>
      </c>
      <c r="I20" s="153"/>
      <c r="J20" s="153">
        <f t="shared" si="2"/>
        <v>6547</v>
      </c>
      <c r="K20" s="152">
        <f>J20/H20*100</f>
        <v>19.564892567910828</v>
      </c>
      <c r="L20" s="86"/>
      <c r="M20" s="86"/>
      <c r="N20" s="86"/>
      <c r="O20" s="86"/>
    </row>
    <row r="21" spans="1:15" s="10" customFormat="1" ht="24" customHeight="1">
      <c r="A21" s="146" t="s">
        <v>16</v>
      </c>
      <c r="B21" s="156">
        <v>22338</v>
      </c>
      <c r="C21" s="154">
        <v>5217</v>
      </c>
      <c r="D21" s="152">
        <f t="shared" si="4"/>
        <v>23.354821380607039</v>
      </c>
      <c r="E21" s="154">
        <v>4425</v>
      </c>
      <c r="F21" s="155">
        <v>83</v>
      </c>
      <c r="G21" s="152">
        <f>F21/E21*100</f>
        <v>1.8757062146892656</v>
      </c>
      <c r="H21" s="155">
        <f t="shared" si="1"/>
        <v>26763</v>
      </c>
      <c r="I21" s="155"/>
      <c r="J21" s="155">
        <f t="shared" si="2"/>
        <v>5300</v>
      </c>
      <c r="K21" s="152">
        <f>J21/H21*100</f>
        <v>19.8034600007473</v>
      </c>
    </row>
    <row r="22" spans="1:15" s="10" customFormat="1" ht="27" customHeight="1">
      <c r="A22" s="146" t="s">
        <v>42</v>
      </c>
      <c r="B22" s="156">
        <v>700</v>
      </c>
      <c r="C22" s="154">
        <v>65</v>
      </c>
      <c r="D22" s="152">
        <f t="shared" si="4"/>
        <v>9.2857142857142865</v>
      </c>
      <c r="E22" s="154">
        <v>340</v>
      </c>
      <c r="F22" s="155">
        <v>222</v>
      </c>
      <c r="G22" s="152">
        <f>F22/E22*100</f>
        <v>65.294117647058826</v>
      </c>
      <c r="H22" s="155">
        <f t="shared" si="1"/>
        <v>1040</v>
      </c>
      <c r="I22" s="155"/>
      <c r="J22" s="155">
        <f t="shared" si="2"/>
        <v>287</v>
      </c>
      <c r="K22" s="152">
        <f>J22/H22*100</f>
        <v>27.596153846153847</v>
      </c>
    </row>
    <row r="23" spans="1:15" s="10" customFormat="1" ht="47.25" hidden="1" customHeight="1">
      <c r="A23" s="146" t="s">
        <v>14</v>
      </c>
      <c r="B23" s="156">
        <v>0</v>
      </c>
      <c r="C23" s="154">
        <v>0</v>
      </c>
      <c r="D23" s="152">
        <v>0</v>
      </c>
      <c r="E23" s="154">
        <v>0</v>
      </c>
      <c r="F23" s="155">
        <v>0</v>
      </c>
      <c r="G23" s="152">
        <v>0</v>
      </c>
      <c r="H23" s="155">
        <f t="shared" si="1"/>
        <v>0</v>
      </c>
      <c r="I23" s="155"/>
      <c r="J23" s="155">
        <f t="shared" si="2"/>
        <v>0</v>
      </c>
      <c r="K23" s="152">
        <v>0</v>
      </c>
    </row>
    <row r="24" spans="1:15" s="10" customFormat="1" ht="51" customHeight="1">
      <c r="A24" s="146" t="s">
        <v>22</v>
      </c>
      <c r="B24" s="156">
        <v>184</v>
      </c>
      <c r="C24" s="154">
        <v>134</v>
      </c>
      <c r="D24" s="152">
        <f t="shared" si="4"/>
        <v>72.826086956521735</v>
      </c>
      <c r="E24" s="154">
        <v>0</v>
      </c>
      <c r="F24" s="155">
        <v>0</v>
      </c>
      <c r="G24" s="152">
        <v>0</v>
      </c>
      <c r="H24" s="155">
        <f t="shared" si="1"/>
        <v>184</v>
      </c>
      <c r="I24" s="155"/>
      <c r="J24" s="155">
        <f t="shared" si="2"/>
        <v>134</v>
      </c>
      <c r="K24" s="152">
        <f t="shared" ref="K24:K29" si="5">J24/H24*100</f>
        <v>72.826086956521735</v>
      </c>
    </row>
    <row r="25" spans="1:15" s="10" customFormat="1" ht="21.75" customHeight="1">
      <c r="A25" s="146" t="s">
        <v>102</v>
      </c>
      <c r="B25" s="156">
        <v>0</v>
      </c>
      <c r="C25" s="154">
        <v>1</v>
      </c>
      <c r="D25" s="152">
        <v>0</v>
      </c>
      <c r="E25" s="154">
        <v>0</v>
      </c>
      <c r="F25" s="155">
        <v>16</v>
      </c>
      <c r="G25" s="152">
        <v>0</v>
      </c>
      <c r="H25" s="155">
        <f t="shared" si="1"/>
        <v>0</v>
      </c>
      <c r="I25" s="155"/>
      <c r="J25" s="155">
        <f t="shared" si="2"/>
        <v>17</v>
      </c>
      <c r="K25" s="152">
        <v>0</v>
      </c>
    </row>
    <row r="26" spans="1:15" s="10" customFormat="1" ht="29.25" customHeight="1">
      <c r="A26" s="146" t="s">
        <v>52</v>
      </c>
      <c r="B26" s="154">
        <v>4306</v>
      </c>
      <c r="C26" s="154">
        <v>723</v>
      </c>
      <c r="D26" s="152">
        <f t="shared" si="4"/>
        <v>16.790524849047841</v>
      </c>
      <c r="E26" s="154">
        <v>0</v>
      </c>
      <c r="F26" s="155">
        <v>0</v>
      </c>
      <c r="G26" s="152">
        <v>0</v>
      </c>
      <c r="H26" s="155">
        <f t="shared" si="1"/>
        <v>4306</v>
      </c>
      <c r="I26" s="155"/>
      <c r="J26" s="155">
        <f t="shared" si="2"/>
        <v>723</v>
      </c>
      <c r="K26" s="152">
        <f t="shared" si="5"/>
        <v>16.790524849047841</v>
      </c>
    </row>
    <row r="27" spans="1:15" s="10" customFormat="1" ht="22.5" customHeight="1">
      <c r="A27" s="146" t="s">
        <v>18</v>
      </c>
      <c r="B27" s="154">
        <v>350</v>
      </c>
      <c r="C27" s="154">
        <v>0</v>
      </c>
      <c r="D27" s="152">
        <f t="shared" si="4"/>
        <v>0</v>
      </c>
      <c r="E27" s="154">
        <v>0</v>
      </c>
      <c r="F27" s="155">
        <v>0</v>
      </c>
      <c r="G27" s="152">
        <v>0</v>
      </c>
      <c r="H27" s="155">
        <f t="shared" si="1"/>
        <v>350</v>
      </c>
      <c r="I27" s="155"/>
      <c r="J27" s="155">
        <f t="shared" si="2"/>
        <v>0</v>
      </c>
      <c r="K27" s="152">
        <f t="shared" si="5"/>
        <v>0</v>
      </c>
    </row>
    <row r="28" spans="1:15" s="10" customFormat="1" ht="23.25" customHeight="1">
      <c r="A28" s="146" t="s">
        <v>5</v>
      </c>
      <c r="B28" s="154">
        <v>300</v>
      </c>
      <c r="C28" s="154">
        <v>39</v>
      </c>
      <c r="D28" s="152">
        <f t="shared" si="4"/>
        <v>13</v>
      </c>
      <c r="E28" s="154">
        <v>100</v>
      </c>
      <c r="F28" s="155">
        <v>5</v>
      </c>
      <c r="G28" s="152">
        <f>F28/E28*100</f>
        <v>5</v>
      </c>
      <c r="H28" s="155">
        <f t="shared" si="1"/>
        <v>400</v>
      </c>
      <c r="I28" s="155"/>
      <c r="J28" s="155">
        <f t="shared" si="2"/>
        <v>44</v>
      </c>
      <c r="K28" s="152">
        <f t="shared" si="5"/>
        <v>11</v>
      </c>
    </row>
    <row r="29" spans="1:15" s="10" customFormat="1" ht="39.75" customHeight="1">
      <c r="A29" s="146" t="s">
        <v>17</v>
      </c>
      <c r="B29" s="154">
        <v>320</v>
      </c>
      <c r="C29" s="154">
        <v>42</v>
      </c>
      <c r="D29" s="152">
        <f t="shared" si="4"/>
        <v>13.125</v>
      </c>
      <c r="E29" s="154">
        <v>0</v>
      </c>
      <c r="F29" s="155">
        <v>0</v>
      </c>
      <c r="G29" s="152">
        <v>0</v>
      </c>
      <c r="H29" s="155">
        <f t="shared" si="1"/>
        <v>320</v>
      </c>
      <c r="I29" s="155"/>
      <c r="J29" s="155">
        <f t="shared" si="2"/>
        <v>42</v>
      </c>
      <c r="K29" s="152">
        <f t="shared" si="5"/>
        <v>13.125</v>
      </c>
    </row>
    <row r="30" spans="1:15" s="10" customFormat="1" ht="20.25" customHeight="1">
      <c r="A30" s="146" t="s">
        <v>36</v>
      </c>
      <c r="B30" s="154">
        <v>100</v>
      </c>
      <c r="C30" s="154">
        <v>0</v>
      </c>
      <c r="D30" s="152">
        <v>0</v>
      </c>
      <c r="E30" s="154">
        <v>0</v>
      </c>
      <c r="F30" s="155">
        <v>0</v>
      </c>
      <c r="G30" s="152">
        <v>0</v>
      </c>
      <c r="H30" s="155">
        <f t="shared" si="1"/>
        <v>100</v>
      </c>
      <c r="I30" s="155"/>
      <c r="J30" s="155">
        <f t="shared" si="2"/>
        <v>0</v>
      </c>
      <c r="K30" s="152">
        <v>0</v>
      </c>
    </row>
    <row r="31" spans="1:15" s="10" customFormat="1" ht="24" hidden="1" customHeight="1">
      <c r="A31" s="146" t="s">
        <v>78</v>
      </c>
      <c r="B31" s="154">
        <v>0</v>
      </c>
      <c r="C31" s="154">
        <v>0</v>
      </c>
      <c r="D31" s="152">
        <v>0</v>
      </c>
      <c r="E31" s="154">
        <v>0</v>
      </c>
      <c r="F31" s="155">
        <v>0</v>
      </c>
      <c r="G31" s="152">
        <v>0</v>
      </c>
      <c r="H31" s="155">
        <f t="shared" si="1"/>
        <v>0</v>
      </c>
      <c r="I31" s="155"/>
      <c r="J31" s="155">
        <f t="shared" si="2"/>
        <v>0</v>
      </c>
      <c r="K31" s="152">
        <v>0</v>
      </c>
    </row>
    <row r="32" spans="1:15" s="10" customFormat="1" ht="39" hidden="1" customHeight="1">
      <c r="A32" s="146" t="s">
        <v>82</v>
      </c>
      <c r="B32" s="154"/>
      <c r="C32" s="154"/>
      <c r="D32" s="152" t="e">
        <f>C32/B32*100</f>
        <v>#DIV/0!</v>
      </c>
      <c r="E32" s="154"/>
      <c r="F32" s="155"/>
      <c r="G32" s="152" t="e">
        <f>F32/E32*100</f>
        <v>#DIV/0!</v>
      </c>
      <c r="H32" s="155">
        <f t="shared" si="1"/>
        <v>0</v>
      </c>
      <c r="I32" s="155"/>
      <c r="J32" s="155">
        <f t="shared" si="2"/>
        <v>0</v>
      </c>
      <c r="K32" s="152" t="e">
        <f>J32/H32*100</f>
        <v>#DIV/0!</v>
      </c>
    </row>
    <row r="33" spans="1:13" s="10" customFormat="1" ht="6.75" hidden="1" customHeight="1">
      <c r="A33" s="146" t="s">
        <v>103</v>
      </c>
      <c r="B33" s="154">
        <v>0</v>
      </c>
      <c r="C33" s="154">
        <v>0</v>
      </c>
      <c r="D33" s="152">
        <v>0</v>
      </c>
      <c r="E33" s="154">
        <v>0</v>
      </c>
      <c r="F33" s="155">
        <v>0</v>
      </c>
      <c r="G33" s="152">
        <v>0</v>
      </c>
      <c r="H33" s="155">
        <f t="shared" si="1"/>
        <v>0</v>
      </c>
      <c r="I33" s="155"/>
      <c r="J33" s="155">
        <f t="shared" si="2"/>
        <v>0</v>
      </c>
      <c r="K33" s="152">
        <v>0</v>
      </c>
    </row>
    <row r="34" spans="1:13" s="87" customFormat="1" ht="48" customHeight="1">
      <c r="A34" s="147" t="s">
        <v>19</v>
      </c>
      <c r="B34" s="151">
        <f>B20+B9</f>
        <v>238297</v>
      </c>
      <c r="C34" s="151">
        <f>C20+C9</f>
        <v>29235</v>
      </c>
      <c r="D34" s="152">
        <f>C34/B34*100</f>
        <v>12.268303839326556</v>
      </c>
      <c r="E34" s="151">
        <f>E20+E9</f>
        <v>53926</v>
      </c>
      <c r="F34" s="151">
        <f>F20+F9</f>
        <v>4792</v>
      </c>
      <c r="G34" s="152">
        <f>F34/E34*100</f>
        <v>8.8862515298742721</v>
      </c>
      <c r="H34" s="153">
        <f t="shared" si="1"/>
        <v>292223</v>
      </c>
      <c r="I34" s="153"/>
      <c r="J34" s="153">
        <f t="shared" si="2"/>
        <v>34027</v>
      </c>
      <c r="K34" s="152">
        <f>J34/H34*100</f>
        <v>11.64418954017993</v>
      </c>
    </row>
    <row r="35" spans="1:13" s="87" customFormat="1" ht="46.5" customHeight="1">
      <c r="A35" s="146" t="s">
        <v>99</v>
      </c>
      <c r="B35" s="157">
        <v>0</v>
      </c>
      <c r="C35" s="157">
        <v>0</v>
      </c>
      <c r="D35" s="152">
        <v>0</v>
      </c>
      <c r="E35" s="157">
        <v>0</v>
      </c>
      <c r="F35" s="157">
        <v>495</v>
      </c>
      <c r="G35" s="152">
        <v>0</v>
      </c>
      <c r="H35" s="158">
        <f t="shared" si="1"/>
        <v>0</v>
      </c>
      <c r="I35" s="158"/>
      <c r="J35" s="158">
        <f>F35+C35</f>
        <v>495</v>
      </c>
      <c r="K35" s="152">
        <v>0</v>
      </c>
    </row>
    <row r="36" spans="1:13" s="10" customFormat="1" ht="63" customHeight="1">
      <c r="A36" s="159" t="s">
        <v>136</v>
      </c>
      <c r="B36" s="160">
        <v>311148</v>
      </c>
      <c r="C36" s="160">
        <v>51859</v>
      </c>
      <c r="D36" s="152">
        <f>C36/B36*100</f>
        <v>16.666988057130368</v>
      </c>
      <c r="E36" s="157">
        <v>0</v>
      </c>
      <c r="F36" s="161">
        <v>0</v>
      </c>
      <c r="G36" s="152">
        <v>0</v>
      </c>
      <c r="H36" s="158">
        <f t="shared" si="1"/>
        <v>311148</v>
      </c>
      <c r="I36" s="158"/>
      <c r="J36" s="158">
        <f>C36+F36</f>
        <v>51859</v>
      </c>
      <c r="K36" s="152">
        <f t="shared" ref="K36:K43" si="6">J36/H36*100</f>
        <v>16.666988057130368</v>
      </c>
    </row>
    <row r="37" spans="1:13" s="10" customFormat="1" ht="86.25" hidden="1" customHeight="1">
      <c r="A37" s="159" t="s">
        <v>137</v>
      </c>
      <c r="B37" s="160">
        <v>0</v>
      </c>
      <c r="C37" s="160">
        <v>0</v>
      </c>
      <c r="D37" s="152">
        <v>0</v>
      </c>
      <c r="E37" s="157">
        <v>0</v>
      </c>
      <c r="F37" s="161">
        <v>0</v>
      </c>
      <c r="G37" s="152">
        <v>0</v>
      </c>
      <c r="H37" s="158">
        <f t="shared" si="1"/>
        <v>0</v>
      </c>
      <c r="I37" s="158"/>
      <c r="J37" s="158">
        <f>C37+F37</f>
        <v>0</v>
      </c>
      <c r="K37" s="152">
        <v>0</v>
      </c>
    </row>
    <row r="38" spans="1:13" s="10" customFormat="1" ht="88.5" customHeight="1">
      <c r="A38" s="159" t="s">
        <v>138</v>
      </c>
      <c r="B38" s="154">
        <v>0</v>
      </c>
      <c r="C38" s="156">
        <v>0</v>
      </c>
      <c r="D38" s="152">
        <v>0</v>
      </c>
      <c r="E38" s="155">
        <v>25529</v>
      </c>
      <c r="F38" s="155">
        <v>4254</v>
      </c>
      <c r="G38" s="152">
        <f>F38/E38*100</f>
        <v>16.663402405107917</v>
      </c>
      <c r="H38" s="162">
        <f>E38</f>
        <v>25529</v>
      </c>
      <c r="I38" s="162"/>
      <c r="J38" s="162">
        <f>F38</f>
        <v>4254</v>
      </c>
      <c r="K38" s="152">
        <f t="shared" si="6"/>
        <v>16.663402405107917</v>
      </c>
    </row>
    <row r="39" spans="1:13" s="10" customFormat="1" ht="84" customHeight="1">
      <c r="A39" s="159" t="s">
        <v>139</v>
      </c>
      <c r="B39" s="155">
        <v>0</v>
      </c>
      <c r="C39" s="155">
        <v>0</v>
      </c>
      <c r="D39" s="152">
        <v>0</v>
      </c>
      <c r="E39" s="155">
        <v>4163</v>
      </c>
      <c r="F39" s="155">
        <v>500</v>
      </c>
      <c r="G39" s="152">
        <f>F39/E39*100</f>
        <v>12.010569300984866</v>
      </c>
      <c r="H39" s="162">
        <f>E39</f>
        <v>4163</v>
      </c>
      <c r="I39" s="162"/>
      <c r="J39" s="162">
        <f>F39</f>
        <v>500</v>
      </c>
      <c r="K39" s="152">
        <f t="shared" si="6"/>
        <v>12.010569300984866</v>
      </c>
      <c r="M39" s="88"/>
    </row>
    <row r="40" spans="1:13" s="10" customFormat="1" ht="66" customHeight="1">
      <c r="A40" s="163" t="s">
        <v>122</v>
      </c>
      <c r="B40" s="155">
        <v>529547</v>
      </c>
      <c r="C40" s="155">
        <v>13346</v>
      </c>
      <c r="D40" s="152">
        <f>C40/B40*100</f>
        <v>2.5202673228249806</v>
      </c>
      <c r="E40" s="155">
        <v>52816</v>
      </c>
      <c r="F40" s="155">
        <v>0</v>
      </c>
      <c r="G40" s="152">
        <f>F40/E40*100</f>
        <v>0</v>
      </c>
      <c r="H40" s="162">
        <f t="shared" ref="H40:H47" si="7">B40+E40</f>
        <v>582363</v>
      </c>
      <c r="I40" s="162"/>
      <c r="J40" s="162">
        <f t="shared" ref="J40:J47" si="8">C40+F40</f>
        <v>13346</v>
      </c>
      <c r="K40" s="152">
        <f t="shared" si="6"/>
        <v>2.2916977898664577</v>
      </c>
      <c r="M40" s="88"/>
    </row>
    <row r="41" spans="1:13" s="10" customFormat="1" ht="87" customHeight="1">
      <c r="A41" s="164" t="s">
        <v>133</v>
      </c>
      <c r="B41" s="154">
        <v>0</v>
      </c>
      <c r="C41" s="154">
        <v>0</v>
      </c>
      <c r="D41" s="152">
        <v>0</v>
      </c>
      <c r="E41" s="156">
        <v>405</v>
      </c>
      <c r="F41" s="155">
        <v>0</v>
      </c>
      <c r="G41" s="152">
        <f>F41/E41*100</f>
        <v>0</v>
      </c>
      <c r="H41" s="162">
        <f>B41+E41</f>
        <v>405</v>
      </c>
      <c r="I41" s="162"/>
      <c r="J41" s="162">
        <f>C41+F41</f>
        <v>0</v>
      </c>
      <c r="K41" s="152">
        <f>J41/H41*100</f>
        <v>0</v>
      </c>
      <c r="M41" s="88"/>
    </row>
    <row r="42" spans="1:13" s="10" customFormat="1" ht="46.5" customHeight="1">
      <c r="A42" s="159" t="s">
        <v>120</v>
      </c>
      <c r="B42" s="154">
        <v>0</v>
      </c>
      <c r="C42" s="154">
        <v>0</v>
      </c>
      <c r="D42" s="152">
        <v>0</v>
      </c>
      <c r="E42" s="155">
        <v>1168</v>
      </c>
      <c r="F42" s="155">
        <v>22</v>
      </c>
      <c r="G42" s="152">
        <f>F42/E42*100</f>
        <v>1.8835616438356164</v>
      </c>
      <c r="H42" s="162">
        <f t="shared" si="7"/>
        <v>1168</v>
      </c>
      <c r="I42" s="162"/>
      <c r="J42" s="162">
        <f t="shared" si="8"/>
        <v>22</v>
      </c>
      <c r="K42" s="152">
        <f t="shared" si="6"/>
        <v>1.8835616438356164</v>
      </c>
      <c r="L42" s="88"/>
    </row>
    <row r="43" spans="1:13" s="10" customFormat="1" ht="62.25" customHeight="1">
      <c r="A43" s="163" t="s">
        <v>121</v>
      </c>
      <c r="B43" s="154">
        <v>553029</v>
      </c>
      <c r="C43" s="154">
        <v>67740</v>
      </c>
      <c r="D43" s="152">
        <f>C43/B43*100</f>
        <v>12.248905572763816</v>
      </c>
      <c r="E43" s="156">
        <v>0</v>
      </c>
      <c r="F43" s="155">
        <v>0</v>
      </c>
      <c r="G43" s="152">
        <v>0</v>
      </c>
      <c r="H43" s="162">
        <f t="shared" si="7"/>
        <v>553029</v>
      </c>
      <c r="I43" s="162"/>
      <c r="J43" s="162">
        <f t="shared" si="8"/>
        <v>67740</v>
      </c>
      <c r="K43" s="152">
        <f t="shared" si="6"/>
        <v>12.248905572763816</v>
      </c>
    </row>
    <row r="44" spans="1:13" s="10" customFormat="1" ht="168" customHeight="1">
      <c r="A44" s="159" t="s">
        <v>127</v>
      </c>
      <c r="B44" s="155">
        <v>6264</v>
      </c>
      <c r="C44" s="155">
        <v>771</v>
      </c>
      <c r="D44" s="152">
        <f>C44/B44*100</f>
        <v>12.308429118773946</v>
      </c>
      <c r="E44" s="156">
        <v>0</v>
      </c>
      <c r="F44" s="155">
        <v>0</v>
      </c>
      <c r="G44" s="152">
        <v>0</v>
      </c>
      <c r="H44" s="162">
        <f t="shared" si="7"/>
        <v>6264</v>
      </c>
      <c r="I44" s="162"/>
      <c r="J44" s="162">
        <f t="shared" si="8"/>
        <v>771</v>
      </c>
      <c r="K44" s="152">
        <f>J44/H44*100</f>
        <v>12.308429118773946</v>
      </c>
    </row>
    <row r="45" spans="1:13" s="10" customFormat="1" ht="63.75" customHeight="1">
      <c r="A45" s="159" t="s">
        <v>128</v>
      </c>
      <c r="B45" s="155">
        <v>20000</v>
      </c>
      <c r="C45" s="155">
        <v>0</v>
      </c>
      <c r="D45" s="152">
        <f>C45/B45*100</f>
        <v>0</v>
      </c>
      <c r="E45" s="156">
        <v>11026</v>
      </c>
      <c r="F45" s="155">
        <v>2473</v>
      </c>
      <c r="G45" s="152">
        <f>F45/E45*100</f>
        <v>22.428804643569745</v>
      </c>
      <c r="H45" s="162">
        <f t="shared" si="7"/>
        <v>31026</v>
      </c>
      <c r="I45" s="162"/>
      <c r="J45" s="162">
        <f t="shared" si="8"/>
        <v>2473</v>
      </c>
      <c r="K45" s="152">
        <f>J45/H45*100</f>
        <v>7.970734222909817</v>
      </c>
    </row>
    <row r="46" spans="1:13" s="10" customFormat="1" ht="86.25" customHeight="1">
      <c r="A46" s="163" t="s">
        <v>129</v>
      </c>
      <c r="B46" s="154">
        <v>0</v>
      </c>
      <c r="C46" s="154">
        <v>-34</v>
      </c>
      <c r="D46" s="152">
        <v>0</v>
      </c>
      <c r="E46" s="156">
        <v>0</v>
      </c>
      <c r="F46" s="155">
        <v>0</v>
      </c>
      <c r="G46" s="152">
        <v>0</v>
      </c>
      <c r="H46" s="162">
        <f t="shared" si="7"/>
        <v>0</v>
      </c>
      <c r="I46" s="162">
        <f>C46+F46</f>
        <v>-34</v>
      </c>
      <c r="J46" s="162">
        <f t="shared" si="8"/>
        <v>-34</v>
      </c>
      <c r="K46" s="152">
        <v>0</v>
      </c>
    </row>
    <row r="47" spans="1:13" s="10" customFormat="1" ht="65.25" hidden="1" customHeight="1">
      <c r="A47" s="163" t="s">
        <v>134</v>
      </c>
      <c r="B47" s="154">
        <v>0</v>
      </c>
      <c r="C47" s="154">
        <v>0</v>
      </c>
      <c r="D47" s="152">
        <v>0</v>
      </c>
      <c r="E47" s="156">
        <v>0</v>
      </c>
      <c r="F47" s="155">
        <v>0</v>
      </c>
      <c r="G47" s="152">
        <v>0</v>
      </c>
      <c r="H47" s="162">
        <f t="shared" si="7"/>
        <v>0</v>
      </c>
      <c r="I47" s="162"/>
      <c r="J47" s="162">
        <f t="shared" si="8"/>
        <v>0</v>
      </c>
      <c r="K47" s="152">
        <v>0</v>
      </c>
    </row>
    <row r="48" spans="1:13" s="10" customFormat="1" ht="22.5" customHeight="1">
      <c r="A48" s="165" t="s">
        <v>3</v>
      </c>
      <c r="B48" s="166">
        <f>SUM(B34:B47)</f>
        <v>1658285</v>
      </c>
      <c r="C48" s="166">
        <f>SUM(C34:C47)</f>
        <v>162917</v>
      </c>
      <c r="D48" s="152">
        <f>C48/B48*100</f>
        <v>9.8244270436022756</v>
      </c>
      <c r="E48" s="166">
        <f>SUM(E34:E47)</f>
        <v>149033</v>
      </c>
      <c r="F48" s="166">
        <f>SUM(F34:F47)</f>
        <v>12536</v>
      </c>
      <c r="G48" s="152">
        <f>F48/E48*100</f>
        <v>8.4115598558708466</v>
      </c>
      <c r="H48" s="166">
        <f>(B48+E48)-(B44+E38+E39+E42+E43+E40+E44+E45+E41)</f>
        <v>1705947</v>
      </c>
      <c r="I48" s="166"/>
      <c r="J48" s="166">
        <f>(C48+F48)-(F38+F39+F43+C44+F40+F44+F45+F41)</f>
        <v>167455</v>
      </c>
      <c r="K48" s="152">
        <f>J48/H48*100</f>
        <v>9.8159555953379574</v>
      </c>
    </row>
    <row r="49" spans="1:12" s="10" customFormat="1" ht="24" customHeight="1">
      <c r="A49" s="268" t="s">
        <v>79</v>
      </c>
      <c r="B49" s="269"/>
      <c r="C49" s="269"/>
      <c r="D49" s="269"/>
      <c r="E49" s="269"/>
      <c r="F49" s="269"/>
      <c r="G49" s="269"/>
      <c r="H49" s="269"/>
      <c r="I49" s="269"/>
      <c r="J49" s="269"/>
      <c r="K49" s="270"/>
    </row>
    <row r="50" spans="1:12" s="10" customFormat="1" ht="19.5" customHeight="1">
      <c r="A50" s="271" t="s">
        <v>35</v>
      </c>
      <c r="B50" s="272" t="s">
        <v>23</v>
      </c>
      <c r="C50" s="272"/>
      <c r="D50" s="272"/>
      <c r="E50" s="273" t="s">
        <v>38</v>
      </c>
      <c r="F50" s="274"/>
      <c r="G50" s="275"/>
      <c r="H50" s="276" t="s">
        <v>74</v>
      </c>
      <c r="I50" s="276"/>
      <c r="J50" s="276"/>
      <c r="K50" s="276"/>
    </row>
    <row r="51" spans="1:12" s="10" customFormat="1" ht="86.25" customHeight="1">
      <c r="A51" s="254"/>
      <c r="B51" s="142" t="s">
        <v>154</v>
      </c>
      <c r="C51" s="142" t="s">
        <v>155</v>
      </c>
      <c r="D51" s="143" t="s">
        <v>53</v>
      </c>
      <c r="E51" s="142" t="s">
        <v>154</v>
      </c>
      <c r="F51" s="142" t="s">
        <v>152</v>
      </c>
      <c r="G51" s="143" t="s">
        <v>53</v>
      </c>
      <c r="H51" s="142" t="s">
        <v>154</v>
      </c>
      <c r="I51" s="142" t="s">
        <v>110</v>
      </c>
      <c r="J51" s="142" t="s">
        <v>152</v>
      </c>
      <c r="K51" s="143" t="s">
        <v>53</v>
      </c>
    </row>
    <row r="52" spans="1:12" s="10" customFormat="1" ht="39.75" customHeight="1">
      <c r="A52" s="167" t="s">
        <v>46</v>
      </c>
      <c r="B52" s="168">
        <f>SUM(B53:B59)</f>
        <v>67423</v>
      </c>
      <c r="C52" s="168">
        <f>SUM(C53:C59)</f>
        <v>6976</v>
      </c>
      <c r="D52" s="152">
        <f t="shared" ref="D52:D82" si="9">IF(B52=0,  "0 ", C52/B52*100)</f>
        <v>10.346617623066312</v>
      </c>
      <c r="E52" s="168">
        <f>SUM(E53:E59)</f>
        <v>35939</v>
      </c>
      <c r="F52" s="168">
        <f>SUM(F53:F59)</f>
        <v>4572</v>
      </c>
      <c r="G52" s="152">
        <f t="shared" ref="G52:G82" si="10">IF(E52=0,  "0 ", F52/E52*100)</f>
        <v>12.72155596983778</v>
      </c>
      <c r="H52" s="168">
        <f>SUM(H53:H59)</f>
        <v>103325</v>
      </c>
      <c r="I52" s="168">
        <f>SUM(I53:I59)</f>
        <v>3</v>
      </c>
      <c r="J52" s="168">
        <f>SUM(J53:J59)</f>
        <v>11545</v>
      </c>
      <c r="K52" s="152">
        <f t="shared" ref="K52:K82" si="11">IF(H52=0,  "0 ", J52/H52*100)</f>
        <v>11.173481732397773</v>
      </c>
    </row>
    <row r="53" spans="1:12" s="10" customFormat="1" ht="87.75" customHeight="1">
      <c r="A53" s="169" t="s">
        <v>54</v>
      </c>
      <c r="B53" s="170">
        <v>2535</v>
      </c>
      <c r="C53" s="171">
        <v>198</v>
      </c>
      <c r="D53" s="152">
        <f t="shared" si="9"/>
        <v>7.8106508875739635</v>
      </c>
      <c r="E53" s="170">
        <v>0</v>
      </c>
      <c r="F53" s="171">
        <v>0</v>
      </c>
      <c r="G53" s="152" t="str">
        <f t="shared" si="10"/>
        <v xml:space="preserve">0 </v>
      </c>
      <c r="H53" s="172">
        <f>B53+E53</f>
        <v>2535</v>
      </c>
      <c r="I53" s="172"/>
      <c r="J53" s="173">
        <f>C53+F53</f>
        <v>198</v>
      </c>
      <c r="K53" s="152">
        <f t="shared" si="11"/>
        <v>7.8106508875739635</v>
      </c>
      <c r="L53" s="104"/>
    </row>
    <row r="54" spans="1:12" s="10" customFormat="1" ht="103.5" customHeight="1">
      <c r="A54" s="169" t="s">
        <v>55</v>
      </c>
      <c r="B54" s="174">
        <v>3569</v>
      </c>
      <c r="C54" s="175">
        <v>267</v>
      </c>
      <c r="D54" s="152">
        <f t="shared" si="9"/>
        <v>7.4810871392546927</v>
      </c>
      <c r="E54" s="174">
        <v>25</v>
      </c>
      <c r="F54" s="176">
        <v>2</v>
      </c>
      <c r="G54" s="152">
        <f t="shared" si="10"/>
        <v>8</v>
      </c>
      <c r="H54" s="172">
        <f>B54</f>
        <v>3569</v>
      </c>
      <c r="I54" s="172">
        <v>2</v>
      </c>
      <c r="J54" s="173">
        <f>C54+F54-I54</f>
        <v>267</v>
      </c>
      <c r="K54" s="152">
        <f t="shared" si="11"/>
        <v>7.4810871392546927</v>
      </c>
      <c r="L54" s="104"/>
    </row>
    <row r="55" spans="1:12" s="10" customFormat="1" ht="126.75" customHeight="1">
      <c r="A55" s="169" t="s">
        <v>56</v>
      </c>
      <c r="B55" s="174">
        <v>50416</v>
      </c>
      <c r="C55" s="175">
        <v>5251</v>
      </c>
      <c r="D55" s="152">
        <f t="shared" si="9"/>
        <v>10.415344335131705</v>
      </c>
      <c r="E55" s="174">
        <v>33461</v>
      </c>
      <c r="F55" s="176">
        <v>4422</v>
      </c>
      <c r="G55" s="152">
        <f t="shared" si="10"/>
        <v>13.215385075162128</v>
      </c>
      <c r="H55" s="172">
        <v>83865</v>
      </c>
      <c r="I55" s="172">
        <v>1</v>
      </c>
      <c r="J55" s="173">
        <f>C55+F55-I55</f>
        <v>9672</v>
      </c>
      <c r="K55" s="152">
        <f t="shared" si="11"/>
        <v>11.532820604543016</v>
      </c>
      <c r="L55" s="104"/>
    </row>
    <row r="56" spans="1:12" s="10" customFormat="1" ht="28.5" customHeight="1">
      <c r="A56" s="169" t="s">
        <v>92</v>
      </c>
      <c r="B56" s="174">
        <v>61</v>
      </c>
      <c r="C56" s="175">
        <v>0</v>
      </c>
      <c r="D56" s="152">
        <f t="shared" si="9"/>
        <v>0</v>
      </c>
      <c r="E56" s="174">
        <v>0</v>
      </c>
      <c r="F56" s="176">
        <v>0</v>
      </c>
      <c r="G56" s="152" t="str">
        <f t="shared" si="10"/>
        <v xml:space="preserve">0 </v>
      </c>
      <c r="H56" s="172">
        <f>B56+E56</f>
        <v>61</v>
      </c>
      <c r="I56" s="172"/>
      <c r="J56" s="173">
        <f>C56+F56</f>
        <v>0</v>
      </c>
      <c r="K56" s="152">
        <f t="shared" si="11"/>
        <v>0</v>
      </c>
      <c r="L56" s="104"/>
    </row>
    <row r="57" spans="1:12" s="10" customFormat="1" ht="43.5" customHeight="1">
      <c r="A57" s="169" t="s">
        <v>6</v>
      </c>
      <c r="B57" s="174">
        <v>1894</v>
      </c>
      <c r="C57" s="175">
        <v>190</v>
      </c>
      <c r="D57" s="152">
        <f t="shared" si="9"/>
        <v>10.031678986272439</v>
      </c>
      <c r="E57" s="174">
        <v>0</v>
      </c>
      <c r="F57" s="176">
        <v>0</v>
      </c>
      <c r="G57" s="152" t="str">
        <f t="shared" si="10"/>
        <v xml:space="preserve">0 </v>
      </c>
      <c r="H57" s="172">
        <f>B57+E57</f>
        <v>1894</v>
      </c>
      <c r="I57" s="172"/>
      <c r="J57" s="173">
        <f>C57+F57</f>
        <v>190</v>
      </c>
      <c r="K57" s="152">
        <f t="shared" si="11"/>
        <v>10.031678986272439</v>
      </c>
      <c r="L57" s="104"/>
    </row>
    <row r="58" spans="1:12" s="10" customFormat="1" ht="31.5" customHeight="1">
      <c r="A58" s="169" t="s">
        <v>75</v>
      </c>
      <c r="B58" s="174">
        <v>941</v>
      </c>
      <c r="C58" s="175">
        <v>0</v>
      </c>
      <c r="D58" s="152">
        <f t="shared" si="9"/>
        <v>0</v>
      </c>
      <c r="E58" s="174">
        <v>1197</v>
      </c>
      <c r="F58" s="176">
        <v>0</v>
      </c>
      <c r="G58" s="152">
        <f t="shared" si="10"/>
        <v>0</v>
      </c>
      <c r="H58" s="172">
        <f>B58+E58</f>
        <v>2138</v>
      </c>
      <c r="I58" s="172"/>
      <c r="J58" s="173">
        <f>C58+F58</f>
        <v>0</v>
      </c>
      <c r="K58" s="152">
        <f t="shared" si="11"/>
        <v>0</v>
      </c>
      <c r="L58" s="104"/>
    </row>
    <row r="59" spans="1:12" s="10" customFormat="1" ht="44.25" customHeight="1">
      <c r="A59" s="169" t="s">
        <v>57</v>
      </c>
      <c r="B59" s="174">
        <v>8007</v>
      </c>
      <c r="C59" s="175">
        <v>1070</v>
      </c>
      <c r="D59" s="152">
        <f t="shared" si="9"/>
        <v>13.363307106282003</v>
      </c>
      <c r="E59" s="174">
        <v>1256</v>
      </c>
      <c r="F59" s="176">
        <v>148</v>
      </c>
      <c r="G59" s="152">
        <f t="shared" si="10"/>
        <v>11.783439490445859</v>
      </c>
      <c r="H59" s="172">
        <v>9263</v>
      </c>
      <c r="I59" s="172"/>
      <c r="J59" s="173">
        <f>C59+F59-I59</f>
        <v>1218</v>
      </c>
      <c r="K59" s="152">
        <f t="shared" si="11"/>
        <v>13.149087768541509</v>
      </c>
      <c r="L59" s="104"/>
    </row>
    <row r="60" spans="1:12" s="10" customFormat="1" ht="31.5" customHeight="1">
      <c r="A60" s="167" t="s">
        <v>47</v>
      </c>
      <c r="B60" s="168">
        <f>B61</f>
        <v>1168</v>
      </c>
      <c r="C60" s="168">
        <f>C61</f>
        <v>0</v>
      </c>
      <c r="D60" s="152">
        <f t="shared" si="9"/>
        <v>0</v>
      </c>
      <c r="E60" s="168">
        <f>E61</f>
        <v>1168</v>
      </c>
      <c r="F60" s="168">
        <f>F61</f>
        <v>60</v>
      </c>
      <c r="G60" s="152">
        <f t="shared" si="10"/>
        <v>5.1369863013698627</v>
      </c>
      <c r="H60" s="168">
        <f>H61</f>
        <v>1168</v>
      </c>
      <c r="I60" s="168">
        <f>I61</f>
        <v>0</v>
      </c>
      <c r="J60" s="168">
        <f>J61</f>
        <v>60</v>
      </c>
      <c r="K60" s="152">
        <f t="shared" si="11"/>
        <v>5.1369863013698627</v>
      </c>
      <c r="L60" s="104"/>
    </row>
    <row r="61" spans="1:12" s="10" customFormat="1" ht="44.25" customHeight="1">
      <c r="A61" s="169" t="s">
        <v>26</v>
      </c>
      <c r="B61" s="174">
        <v>1168</v>
      </c>
      <c r="C61" s="174">
        <v>0</v>
      </c>
      <c r="D61" s="152">
        <f t="shared" si="9"/>
        <v>0</v>
      </c>
      <c r="E61" s="174">
        <v>1168</v>
      </c>
      <c r="F61" s="176">
        <v>60</v>
      </c>
      <c r="G61" s="152">
        <f t="shared" si="10"/>
        <v>5.1369863013698627</v>
      </c>
      <c r="H61" s="172">
        <f>B61</f>
        <v>1168</v>
      </c>
      <c r="I61" s="172"/>
      <c r="J61" s="155">
        <f>C61+F61-I61</f>
        <v>60</v>
      </c>
      <c r="K61" s="152">
        <f t="shared" si="11"/>
        <v>5.1369863013698627</v>
      </c>
      <c r="L61" s="104"/>
    </row>
    <row r="62" spans="1:12" s="10" customFormat="1" ht="39" hidden="1" customHeight="1">
      <c r="A62" s="169" t="s">
        <v>41</v>
      </c>
      <c r="B62" s="174"/>
      <c r="C62" s="174"/>
      <c r="D62" s="152" t="str">
        <f t="shared" si="9"/>
        <v xml:space="preserve">0 </v>
      </c>
      <c r="E62" s="174"/>
      <c r="F62" s="172"/>
      <c r="G62" s="152" t="str">
        <f t="shared" si="10"/>
        <v xml:space="preserve">0 </v>
      </c>
      <c r="H62" s="172">
        <f>B62+E62</f>
        <v>0</v>
      </c>
      <c r="I62" s="172"/>
      <c r="J62" s="172">
        <f>C62+F62</f>
        <v>0</v>
      </c>
      <c r="K62" s="152" t="str">
        <f t="shared" si="11"/>
        <v xml:space="preserve">0 </v>
      </c>
      <c r="L62" s="104"/>
    </row>
    <row r="63" spans="1:12" s="10" customFormat="1" ht="45.75" customHeight="1">
      <c r="A63" s="167" t="s">
        <v>107</v>
      </c>
      <c r="B63" s="168">
        <f>B64+B65+B66+B67</f>
        <v>7502</v>
      </c>
      <c r="C63" s="168">
        <f>C64+C65+C66+C67</f>
        <v>818</v>
      </c>
      <c r="D63" s="152">
        <f t="shared" si="9"/>
        <v>10.90375899760064</v>
      </c>
      <c r="E63" s="168">
        <f>E64+E65+E67+E66</f>
        <v>4960</v>
      </c>
      <c r="F63" s="168">
        <f>F64+F67+F65+F66</f>
        <v>749</v>
      </c>
      <c r="G63" s="152">
        <f t="shared" si="10"/>
        <v>15.100806451612902</v>
      </c>
      <c r="H63" s="168">
        <f>H64+H65+H67+H66</f>
        <v>12162</v>
      </c>
      <c r="I63" s="168">
        <f>I64+I65+I67</f>
        <v>0</v>
      </c>
      <c r="J63" s="168">
        <f>J64+J65+J67+J66</f>
        <v>1567</v>
      </c>
      <c r="K63" s="152">
        <f t="shared" si="11"/>
        <v>12.884394014142412</v>
      </c>
      <c r="L63" s="104"/>
    </row>
    <row r="64" spans="1:12" s="10" customFormat="1" ht="23.25" customHeight="1">
      <c r="A64" s="169" t="s">
        <v>111</v>
      </c>
      <c r="B64" s="174">
        <v>1229</v>
      </c>
      <c r="C64" s="175">
        <v>131</v>
      </c>
      <c r="D64" s="152">
        <f t="shared" si="9"/>
        <v>10.65907241659886</v>
      </c>
      <c r="E64" s="174">
        <v>0</v>
      </c>
      <c r="F64" s="176">
        <v>0</v>
      </c>
      <c r="G64" s="152" t="str">
        <f t="shared" si="10"/>
        <v xml:space="preserve">0 </v>
      </c>
      <c r="H64" s="172">
        <f>B64+E64</f>
        <v>1229</v>
      </c>
      <c r="I64" s="172"/>
      <c r="J64" s="176">
        <f>C64+F64</f>
        <v>131</v>
      </c>
      <c r="K64" s="152">
        <f t="shared" si="11"/>
        <v>10.65907241659886</v>
      </c>
      <c r="L64" s="104"/>
    </row>
    <row r="65" spans="1:12" s="10" customFormat="1" ht="87" hidden="1" customHeight="1">
      <c r="A65" s="169" t="s">
        <v>69</v>
      </c>
      <c r="B65" s="174"/>
      <c r="C65" s="175">
        <v>0</v>
      </c>
      <c r="D65" s="152" t="str">
        <f t="shared" si="9"/>
        <v xml:space="preserve">0 </v>
      </c>
      <c r="E65" s="174">
        <v>0</v>
      </c>
      <c r="F65" s="176">
        <v>0</v>
      </c>
      <c r="G65" s="152" t="str">
        <f t="shared" si="10"/>
        <v xml:space="preserve">0 </v>
      </c>
      <c r="H65" s="172">
        <f>B65+E65</f>
        <v>0</v>
      </c>
      <c r="I65" s="172"/>
      <c r="J65" s="173">
        <f>C65+F65</f>
        <v>0</v>
      </c>
      <c r="K65" s="152" t="str">
        <f t="shared" si="11"/>
        <v xml:space="preserve">0 </v>
      </c>
      <c r="L65" s="104"/>
    </row>
    <row r="66" spans="1:12" s="10" customFormat="1" ht="72.599999999999994" customHeight="1">
      <c r="A66" s="169" t="s">
        <v>132</v>
      </c>
      <c r="B66" s="174">
        <v>5727</v>
      </c>
      <c r="C66" s="175">
        <v>677</v>
      </c>
      <c r="D66" s="152">
        <f t="shared" si="9"/>
        <v>11.82119783481753</v>
      </c>
      <c r="E66" s="174">
        <v>4622</v>
      </c>
      <c r="F66" s="176">
        <v>744</v>
      </c>
      <c r="G66" s="152">
        <f t="shared" si="10"/>
        <v>16.09692773691043</v>
      </c>
      <c r="H66" s="172">
        <v>10350</v>
      </c>
      <c r="I66" s="172"/>
      <c r="J66" s="173">
        <f>C66+F66-I66</f>
        <v>1421</v>
      </c>
      <c r="K66" s="152">
        <f t="shared" si="11"/>
        <v>13.729468599033817</v>
      </c>
      <c r="L66" s="104"/>
    </row>
    <row r="67" spans="1:12" s="10" customFormat="1" ht="64.5" customHeight="1">
      <c r="A67" s="169" t="s">
        <v>91</v>
      </c>
      <c r="B67" s="174">
        <v>546</v>
      </c>
      <c r="C67" s="175">
        <v>10</v>
      </c>
      <c r="D67" s="152">
        <f t="shared" si="9"/>
        <v>1.8315018315018317</v>
      </c>
      <c r="E67" s="174">
        <v>338</v>
      </c>
      <c r="F67" s="176">
        <v>5</v>
      </c>
      <c r="G67" s="152">
        <f t="shared" si="10"/>
        <v>1.4792899408284024</v>
      </c>
      <c r="H67" s="172">
        <v>583</v>
      </c>
      <c r="I67" s="172"/>
      <c r="J67" s="173">
        <f>C67+F67-I67</f>
        <v>15</v>
      </c>
      <c r="K67" s="152">
        <f t="shared" si="11"/>
        <v>2.5728987993138936</v>
      </c>
      <c r="L67" s="104"/>
    </row>
    <row r="68" spans="1:12" s="10" customFormat="1" ht="27.75" customHeight="1">
      <c r="A68" s="167" t="s">
        <v>48</v>
      </c>
      <c r="B68" s="168">
        <f>B69+B71+B73+B74+B75+B70+B72</f>
        <v>439473</v>
      </c>
      <c r="C68" s="168">
        <f>C69+C71+C73+C74+C75+C70+C72</f>
        <v>12218</v>
      </c>
      <c r="D68" s="152">
        <f t="shared" si="9"/>
        <v>2.780148040949046</v>
      </c>
      <c r="E68" s="168">
        <f>E69+E71+E73+E74+E75+E70+E72</f>
        <v>29911</v>
      </c>
      <c r="F68" s="168">
        <f>F69+F71+F73+F74+F75+F70+F72</f>
        <v>4531</v>
      </c>
      <c r="G68" s="152">
        <f t="shared" si="10"/>
        <v>15.148273210524557</v>
      </c>
      <c r="H68" s="168">
        <f>H69+H71+H73+H74+H75+H70+H72</f>
        <v>457953</v>
      </c>
      <c r="I68" s="168">
        <f>I69+I71+I73+I74+I75+I70+I72</f>
        <v>2473</v>
      </c>
      <c r="J68" s="168">
        <f>J69+J71+J73+J74+J75+J70+J72</f>
        <v>14276</v>
      </c>
      <c r="K68" s="152">
        <f t="shared" si="11"/>
        <v>3.1173504704631263</v>
      </c>
      <c r="L68" s="104"/>
    </row>
    <row r="69" spans="1:12" s="10" customFormat="1" ht="34.5" customHeight="1">
      <c r="A69" s="169" t="s">
        <v>76</v>
      </c>
      <c r="B69" s="174">
        <v>581</v>
      </c>
      <c r="C69" s="175">
        <v>45</v>
      </c>
      <c r="D69" s="152">
        <f t="shared" si="9"/>
        <v>7.7452667814113596</v>
      </c>
      <c r="E69" s="174">
        <v>0</v>
      </c>
      <c r="F69" s="176">
        <v>0</v>
      </c>
      <c r="G69" s="152" t="str">
        <f t="shared" si="10"/>
        <v xml:space="preserve">0 </v>
      </c>
      <c r="H69" s="172">
        <v>581</v>
      </c>
      <c r="I69" s="172"/>
      <c r="J69" s="176">
        <f>C69+F69</f>
        <v>45</v>
      </c>
      <c r="K69" s="152">
        <f t="shared" si="11"/>
        <v>7.7452667814113596</v>
      </c>
      <c r="L69" s="104"/>
    </row>
    <row r="70" spans="1:12" s="10" customFormat="1" ht="41.25" customHeight="1">
      <c r="A70" s="169" t="s">
        <v>28</v>
      </c>
      <c r="B70" s="174">
        <v>9443</v>
      </c>
      <c r="C70" s="175">
        <v>841</v>
      </c>
      <c r="D70" s="152">
        <f t="shared" si="9"/>
        <v>8.9060679868685799</v>
      </c>
      <c r="E70" s="174">
        <v>405</v>
      </c>
      <c r="F70" s="176">
        <v>0</v>
      </c>
      <c r="G70" s="152">
        <f t="shared" si="10"/>
        <v>0</v>
      </c>
      <c r="H70" s="172">
        <v>9443</v>
      </c>
      <c r="I70" s="172"/>
      <c r="J70" s="176">
        <f>C70+F70</f>
        <v>841</v>
      </c>
      <c r="K70" s="152">
        <f t="shared" si="11"/>
        <v>8.9060679868685799</v>
      </c>
      <c r="L70" s="104"/>
    </row>
    <row r="71" spans="1:12" s="10" customFormat="1" ht="39" hidden="1" customHeight="1">
      <c r="A71" s="169" t="s">
        <v>70</v>
      </c>
      <c r="B71" s="174">
        <v>0</v>
      </c>
      <c r="C71" s="175">
        <v>0</v>
      </c>
      <c r="D71" s="152" t="str">
        <f t="shared" si="9"/>
        <v xml:space="preserve">0 </v>
      </c>
      <c r="E71" s="174">
        <v>0</v>
      </c>
      <c r="F71" s="176">
        <v>0</v>
      </c>
      <c r="G71" s="152" t="str">
        <f t="shared" si="10"/>
        <v xml:space="preserve">0 </v>
      </c>
      <c r="H71" s="172">
        <f>B71+E71</f>
        <v>0</v>
      </c>
      <c r="I71" s="172"/>
      <c r="J71" s="176">
        <f>C71+F71</f>
        <v>0</v>
      </c>
      <c r="K71" s="152" t="str">
        <f t="shared" si="11"/>
        <v xml:space="preserve">0 </v>
      </c>
      <c r="L71" s="104"/>
    </row>
    <row r="72" spans="1:12" s="10" customFormat="1" ht="39" hidden="1" customHeight="1">
      <c r="A72" s="169" t="s">
        <v>83</v>
      </c>
      <c r="B72" s="174">
        <v>0</v>
      </c>
      <c r="C72" s="175">
        <v>0</v>
      </c>
      <c r="D72" s="152" t="str">
        <f t="shared" si="9"/>
        <v xml:space="preserve">0 </v>
      </c>
      <c r="E72" s="174">
        <v>0</v>
      </c>
      <c r="F72" s="176">
        <v>0</v>
      </c>
      <c r="G72" s="152" t="str">
        <f t="shared" si="10"/>
        <v xml:space="preserve">0 </v>
      </c>
      <c r="H72" s="172">
        <f>B72+E72</f>
        <v>0</v>
      </c>
      <c r="I72" s="172"/>
      <c r="J72" s="176">
        <f>C72+F72</f>
        <v>0</v>
      </c>
      <c r="K72" s="152" t="str">
        <f t="shared" si="11"/>
        <v xml:space="preserve">0 </v>
      </c>
      <c r="L72" s="104"/>
    </row>
    <row r="73" spans="1:12" s="10" customFormat="1" ht="26.25" customHeight="1">
      <c r="A73" s="169" t="s">
        <v>27</v>
      </c>
      <c r="B73" s="174">
        <v>9704</v>
      </c>
      <c r="C73" s="175">
        <v>1193</v>
      </c>
      <c r="D73" s="152">
        <f t="shared" si="9"/>
        <v>12.293899422918384</v>
      </c>
      <c r="E73" s="174">
        <v>0</v>
      </c>
      <c r="F73" s="176">
        <v>0</v>
      </c>
      <c r="G73" s="152" t="str">
        <f t="shared" si="10"/>
        <v xml:space="preserve">0 </v>
      </c>
      <c r="H73" s="172">
        <v>9704</v>
      </c>
      <c r="I73" s="172"/>
      <c r="J73" s="176">
        <f>C73+F73</f>
        <v>1193</v>
      </c>
      <c r="K73" s="152">
        <f t="shared" si="11"/>
        <v>12.293899422918384</v>
      </c>
      <c r="L73" s="104"/>
    </row>
    <row r="74" spans="1:12" s="10" customFormat="1" ht="24.75" customHeight="1">
      <c r="A74" s="169" t="s">
        <v>45</v>
      </c>
      <c r="B74" s="174">
        <v>357760</v>
      </c>
      <c r="C74" s="175">
        <v>2953</v>
      </c>
      <c r="D74" s="152">
        <f t="shared" si="9"/>
        <v>0.82541368515205737</v>
      </c>
      <c r="E74" s="174">
        <v>14276</v>
      </c>
      <c r="F74" s="176">
        <v>2709</v>
      </c>
      <c r="G74" s="152">
        <f t="shared" si="10"/>
        <v>18.975903614457831</v>
      </c>
      <c r="H74" s="172">
        <v>361010</v>
      </c>
      <c r="I74" s="172">
        <v>2473</v>
      </c>
      <c r="J74" s="176">
        <f>C74+F74-I74</f>
        <v>3189</v>
      </c>
      <c r="K74" s="152">
        <f t="shared" si="11"/>
        <v>0.88335503171657304</v>
      </c>
      <c r="L74" s="104"/>
    </row>
    <row r="75" spans="1:12" s="10" customFormat="1" ht="42.75" customHeight="1">
      <c r="A75" s="169" t="s">
        <v>34</v>
      </c>
      <c r="B75" s="174">
        <v>61985</v>
      </c>
      <c r="C75" s="175">
        <v>7186</v>
      </c>
      <c r="D75" s="152">
        <f t="shared" si="9"/>
        <v>11.593127369524884</v>
      </c>
      <c r="E75" s="174">
        <v>15230</v>
      </c>
      <c r="F75" s="176">
        <v>1822</v>
      </c>
      <c r="G75" s="152">
        <f t="shared" si="10"/>
        <v>11.963230466185161</v>
      </c>
      <c r="H75" s="172">
        <v>77215</v>
      </c>
      <c r="I75" s="172"/>
      <c r="J75" s="176">
        <f>C75+F75</f>
        <v>9008</v>
      </c>
      <c r="K75" s="152">
        <f t="shared" si="11"/>
        <v>11.666127047853395</v>
      </c>
      <c r="L75" s="104"/>
    </row>
    <row r="76" spans="1:12" s="10" customFormat="1" ht="42.75" customHeight="1">
      <c r="A76" s="167" t="s">
        <v>105</v>
      </c>
      <c r="B76" s="168">
        <f>B77+B78+B80+B81+B79</f>
        <v>88054</v>
      </c>
      <c r="C76" s="168">
        <f>C77+C78+C80+C81+C79</f>
        <v>2851</v>
      </c>
      <c r="D76" s="152">
        <f t="shared" si="9"/>
        <v>3.2377859041042996</v>
      </c>
      <c r="E76" s="168">
        <f>E77+E78+E80+E81+E79</f>
        <v>76820</v>
      </c>
      <c r="F76" s="168">
        <f>F77+F78+F80+F81</f>
        <v>1238</v>
      </c>
      <c r="G76" s="152">
        <f t="shared" si="10"/>
        <v>1.6115594897162195</v>
      </c>
      <c r="H76" s="168">
        <f>H77+H78+H80+H81+H79</f>
        <v>106130</v>
      </c>
      <c r="I76" s="168">
        <f>I77+I78+I80+I81+I79</f>
        <v>768</v>
      </c>
      <c r="J76" s="168">
        <f>J77+J78+J80+J81+J79</f>
        <v>3321</v>
      </c>
      <c r="K76" s="152">
        <f t="shared" si="11"/>
        <v>3.1291811928766609</v>
      </c>
      <c r="L76" s="104"/>
    </row>
    <row r="77" spans="1:12" s="10" customFormat="1" ht="30" customHeight="1">
      <c r="A77" s="169" t="s">
        <v>80</v>
      </c>
      <c r="B77" s="174">
        <v>290</v>
      </c>
      <c r="C77" s="175">
        <v>22</v>
      </c>
      <c r="D77" s="152">
        <f t="shared" si="9"/>
        <v>7.5862068965517242</v>
      </c>
      <c r="E77" s="174">
        <v>0</v>
      </c>
      <c r="F77" s="176">
        <v>0</v>
      </c>
      <c r="G77" s="152" t="str">
        <f t="shared" si="10"/>
        <v xml:space="preserve">0 </v>
      </c>
      <c r="H77" s="172">
        <v>290</v>
      </c>
      <c r="I77" s="172"/>
      <c r="J77" s="173">
        <f>C77+F77</f>
        <v>22</v>
      </c>
      <c r="K77" s="152">
        <f t="shared" si="11"/>
        <v>7.5862068965517242</v>
      </c>
      <c r="L77" s="104"/>
    </row>
    <row r="78" spans="1:12" s="10" customFormat="1" ht="39" hidden="1" customHeight="1">
      <c r="A78" s="169" t="s">
        <v>30</v>
      </c>
      <c r="B78" s="174"/>
      <c r="C78" s="175"/>
      <c r="D78" s="152" t="str">
        <f t="shared" si="9"/>
        <v xml:space="preserve">0 </v>
      </c>
      <c r="E78" s="174">
        <v>0</v>
      </c>
      <c r="F78" s="176">
        <v>0</v>
      </c>
      <c r="G78" s="152" t="str">
        <f t="shared" si="10"/>
        <v xml:space="preserve">0 </v>
      </c>
      <c r="H78" s="172">
        <f>B78+E78</f>
        <v>0</v>
      </c>
      <c r="I78" s="172"/>
      <c r="J78" s="173">
        <f>C78+F78</f>
        <v>0</v>
      </c>
      <c r="K78" s="152" t="str">
        <f t="shared" si="11"/>
        <v xml:space="preserve">0 </v>
      </c>
      <c r="L78" s="104"/>
    </row>
    <row r="79" spans="1:12" s="10" customFormat="1" ht="29.25" customHeight="1">
      <c r="A79" s="169" t="s">
        <v>30</v>
      </c>
      <c r="B79" s="174">
        <v>75</v>
      </c>
      <c r="C79" s="175">
        <v>0</v>
      </c>
      <c r="D79" s="152">
        <f t="shared" si="9"/>
        <v>0</v>
      </c>
      <c r="E79" s="174">
        <v>0</v>
      </c>
      <c r="F79" s="176">
        <v>0</v>
      </c>
      <c r="G79" s="152" t="str">
        <f t="shared" si="10"/>
        <v xml:space="preserve">0 </v>
      </c>
      <c r="H79" s="172">
        <v>75</v>
      </c>
      <c r="I79" s="172"/>
      <c r="J79" s="173">
        <f>C79+F79</f>
        <v>0</v>
      </c>
      <c r="K79" s="152">
        <f t="shared" si="11"/>
        <v>0</v>
      </c>
      <c r="L79" s="104"/>
    </row>
    <row r="80" spans="1:12" s="10" customFormat="1" ht="27" customHeight="1">
      <c r="A80" s="169" t="s">
        <v>71</v>
      </c>
      <c r="B80" s="174">
        <v>87689</v>
      </c>
      <c r="C80" s="175">
        <v>2829</v>
      </c>
      <c r="D80" s="152">
        <f t="shared" si="9"/>
        <v>3.2261743206103386</v>
      </c>
      <c r="E80" s="174">
        <v>76820</v>
      </c>
      <c r="F80" s="176">
        <v>1238</v>
      </c>
      <c r="G80" s="152">
        <f t="shared" si="10"/>
        <v>1.6115594897162195</v>
      </c>
      <c r="H80" s="172">
        <v>105765</v>
      </c>
      <c r="I80" s="172">
        <v>768</v>
      </c>
      <c r="J80" s="173">
        <f>C80+F80-I80</f>
        <v>3299</v>
      </c>
      <c r="K80" s="152">
        <f t="shared" si="11"/>
        <v>3.1191793126270508</v>
      </c>
      <c r="L80" s="104"/>
    </row>
    <row r="81" spans="1:12" s="10" customFormat="1" ht="39" hidden="1" customHeight="1">
      <c r="A81" s="169" t="s">
        <v>72</v>
      </c>
      <c r="B81" s="174">
        <v>0</v>
      </c>
      <c r="C81" s="174">
        <v>0</v>
      </c>
      <c r="D81" s="152" t="str">
        <f t="shared" si="9"/>
        <v xml:space="preserve">0 </v>
      </c>
      <c r="E81" s="174">
        <v>0</v>
      </c>
      <c r="F81" s="172">
        <v>0</v>
      </c>
      <c r="G81" s="152" t="str">
        <f t="shared" si="10"/>
        <v xml:space="preserve">0 </v>
      </c>
      <c r="H81" s="172">
        <f>B81+E81</f>
        <v>0</v>
      </c>
      <c r="I81" s="172"/>
      <c r="J81" s="172">
        <f>C81+F81</f>
        <v>0</v>
      </c>
      <c r="K81" s="152" t="str">
        <f t="shared" si="11"/>
        <v xml:space="preserve">0 </v>
      </c>
      <c r="L81" s="104"/>
    </row>
    <row r="82" spans="1:12" s="10" customFormat="1" ht="25.5" customHeight="1">
      <c r="A82" s="167" t="s">
        <v>106</v>
      </c>
      <c r="B82" s="168">
        <f>B84+B83</f>
        <v>263</v>
      </c>
      <c r="C82" s="168">
        <f>C84</f>
        <v>0</v>
      </c>
      <c r="D82" s="152">
        <f t="shared" si="9"/>
        <v>0</v>
      </c>
      <c r="E82" s="168">
        <f>E84</f>
        <v>0</v>
      </c>
      <c r="F82" s="168">
        <f>F84</f>
        <v>0</v>
      </c>
      <c r="G82" s="152" t="str">
        <f t="shared" si="10"/>
        <v xml:space="preserve">0 </v>
      </c>
      <c r="H82" s="168">
        <f>H84+H83</f>
        <v>263</v>
      </c>
      <c r="I82" s="168">
        <f>I84</f>
        <v>0</v>
      </c>
      <c r="J82" s="168">
        <f>J84</f>
        <v>0</v>
      </c>
      <c r="K82" s="152">
        <f t="shared" si="11"/>
        <v>0</v>
      </c>
      <c r="L82" s="104"/>
    </row>
    <row r="83" spans="1:12" s="10" customFormat="1" ht="24" hidden="1" customHeight="1">
      <c r="A83" s="169" t="s">
        <v>93</v>
      </c>
      <c r="B83" s="170"/>
      <c r="C83" s="168">
        <v>0</v>
      </c>
      <c r="D83" s="152">
        <v>0</v>
      </c>
      <c r="E83" s="168">
        <v>0</v>
      </c>
      <c r="F83" s="168">
        <v>0</v>
      </c>
      <c r="G83" s="152">
        <v>0</v>
      </c>
      <c r="H83" s="168"/>
      <c r="I83" s="168"/>
      <c r="J83" s="168">
        <v>0</v>
      </c>
      <c r="K83" s="152"/>
      <c r="L83" s="104"/>
    </row>
    <row r="84" spans="1:12" s="10" customFormat="1" ht="42" customHeight="1">
      <c r="A84" s="169" t="s">
        <v>112</v>
      </c>
      <c r="B84" s="174">
        <v>263</v>
      </c>
      <c r="C84" s="174">
        <v>0</v>
      </c>
      <c r="D84" s="152">
        <f t="shared" ref="D84:D129" si="12">IF(B84=0,  "0 ", C84/B84*100)</f>
        <v>0</v>
      </c>
      <c r="E84" s="174">
        <v>0</v>
      </c>
      <c r="F84" s="172">
        <v>0</v>
      </c>
      <c r="G84" s="152" t="str">
        <f t="shared" ref="G84:G122" si="13">IF(E84=0,  "0 ", F84/E84*100)</f>
        <v xml:space="preserve">0 </v>
      </c>
      <c r="H84" s="172">
        <f>B84+E84</f>
        <v>263</v>
      </c>
      <c r="I84" s="172"/>
      <c r="J84" s="155">
        <f>C84+F84</f>
        <v>0</v>
      </c>
      <c r="K84" s="152">
        <f t="shared" ref="K84:K129" si="14">IF(H84=0,  "0 ", J84/H84*100)</f>
        <v>0</v>
      </c>
      <c r="L84" s="104"/>
    </row>
    <row r="85" spans="1:12" s="10" customFormat="1" ht="24.75" customHeight="1">
      <c r="A85" s="167" t="s">
        <v>49</v>
      </c>
      <c r="B85" s="177">
        <f>B86+B87+B90+B92+B93+B89</f>
        <v>627042</v>
      </c>
      <c r="C85" s="177">
        <f>C86+C87+C90+C92+C93+C89</f>
        <v>78371</v>
      </c>
      <c r="D85" s="152">
        <f t="shared" si="12"/>
        <v>12.498524819709047</v>
      </c>
      <c r="E85" s="168">
        <f>E86+E87+E90+E92+E93</f>
        <v>285</v>
      </c>
      <c r="F85" s="168">
        <f>F86+F87+F90+F92+F93</f>
        <v>6</v>
      </c>
      <c r="G85" s="152">
        <f t="shared" si="13"/>
        <v>2.1052631578947367</v>
      </c>
      <c r="H85" s="168">
        <f>H86+H87+H90+H92+H93+H89</f>
        <v>627327</v>
      </c>
      <c r="I85" s="168">
        <f>I86+I87+I90+I92+I93+I89</f>
        <v>0</v>
      </c>
      <c r="J85" s="168">
        <f>J86+J87+J90+J92+J93+J89</f>
        <v>78377</v>
      </c>
      <c r="K85" s="152">
        <f t="shared" si="14"/>
        <v>12.493803072400837</v>
      </c>
      <c r="L85" s="104"/>
    </row>
    <row r="86" spans="1:12" s="10" customFormat="1" ht="24.75" customHeight="1">
      <c r="A86" s="169" t="s">
        <v>9</v>
      </c>
      <c r="B86" s="174">
        <v>169699</v>
      </c>
      <c r="C86" s="175">
        <v>18209</v>
      </c>
      <c r="D86" s="152">
        <f t="shared" si="12"/>
        <v>10.730175192546804</v>
      </c>
      <c r="E86" s="174">
        <v>0</v>
      </c>
      <c r="F86" s="176">
        <v>0</v>
      </c>
      <c r="G86" s="152" t="str">
        <f t="shared" si="13"/>
        <v xml:space="preserve">0 </v>
      </c>
      <c r="H86" s="174">
        <v>169699</v>
      </c>
      <c r="I86" s="172"/>
      <c r="J86" s="173">
        <f>C86+F86</f>
        <v>18209</v>
      </c>
      <c r="K86" s="152">
        <f t="shared" si="14"/>
        <v>10.730175192546804</v>
      </c>
      <c r="L86" s="104"/>
    </row>
    <row r="87" spans="1:12" s="10" customFormat="1" ht="32.450000000000003" customHeight="1">
      <c r="A87" s="169" t="s">
        <v>10</v>
      </c>
      <c r="B87" s="174">
        <v>386936</v>
      </c>
      <c r="C87" s="175">
        <v>53034</v>
      </c>
      <c r="D87" s="152">
        <f t="shared" si="12"/>
        <v>13.706142617900635</v>
      </c>
      <c r="E87" s="174">
        <v>0</v>
      </c>
      <c r="F87" s="176">
        <v>0</v>
      </c>
      <c r="G87" s="152" t="str">
        <f t="shared" si="13"/>
        <v xml:space="preserve">0 </v>
      </c>
      <c r="H87" s="174">
        <v>386936</v>
      </c>
      <c r="I87" s="172"/>
      <c r="J87" s="173">
        <f>C87+F87</f>
        <v>53034</v>
      </c>
      <c r="K87" s="152">
        <f t="shared" si="14"/>
        <v>13.706142617900635</v>
      </c>
      <c r="L87" s="104"/>
    </row>
    <row r="88" spans="1:12" s="10" customFormat="1" ht="32.450000000000003" hidden="1" customHeight="1">
      <c r="A88" s="169" t="s">
        <v>21</v>
      </c>
      <c r="B88" s="174"/>
      <c r="C88" s="175"/>
      <c r="D88" s="152" t="str">
        <f t="shared" si="12"/>
        <v xml:space="preserve">0 </v>
      </c>
      <c r="E88" s="174"/>
      <c r="F88" s="176"/>
      <c r="G88" s="152" t="str">
        <f t="shared" si="13"/>
        <v xml:space="preserve">0 </v>
      </c>
      <c r="H88" s="174">
        <f>B88+E88</f>
        <v>0</v>
      </c>
      <c r="I88" s="172"/>
      <c r="J88" s="173">
        <f>C88+F88</f>
        <v>0</v>
      </c>
      <c r="K88" s="152" t="str">
        <f t="shared" si="14"/>
        <v xml:space="preserve">0 </v>
      </c>
      <c r="L88" s="104"/>
    </row>
    <row r="89" spans="1:12" s="10" customFormat="1" ht="32.450000000000003" customHeight="1">
      <c r="A89" s="169" t="s">
        <v>113</v>
      </c>
      <c r="B89" s="174">
        <v>37010</v>
      </c>
      <c r="C89" s="175">
        <v>3425</v>
      </c>
      <c r="D89" s="152">
        <f t="shared" si="12"/>
        <v>9.2542556065928121</v>
      </c>
      <c r="E89" s="174">
        <v>0</v>
      </c>
      <c r="F89" s="176">
        <v>0</v>
      </c>
      <c r="G89" s="152" t="str">
        <f t="shared" si="13"/>
        <v xml:space="preserve">0 </v>
      </c>
      <c r="H89" s="174">
        <v>37010</v>
      </c>
      <c r="I89" s="172"/>
      <c r="J89" s="173">
        <f>C89+F89</f>
        <v>3425</v>
      </c>
      <c r="K89" s="152">
        <f t="shared" si="14"/>
        <v>9.2542556065928121</v>
      </c>
      <c r="L89" s="104"/>
    </row>
    <row r="90" spans="1:12" s="10" customFormat="1" ht="60.75" customHeight="1">
      <c r="A90" s="169" t="s">
        <v>96</v>
      </c>
      <c r="B90" s="174">
        <v>1018</v>
      </c>
      <c r="C90" s="175">
        <v>33</v>
      </c>
      <c r="D90" s="152">
        <f t="shared" si="12"/>
        <v>3.2416502946954813</v>
      </c>
      <c r="E90" s="174">
        <v>144</v>
      </c>
      <c r="F90" s="176">
        <v>2</v>
      </c>
      <c r="G90" s="152">
        <f t="shared" si="13"/>
        <v>1.3888888888888888</v>
      </c>
      <c r="H90" s="174">
        <v>1162</v>
      </c>
      <c r="I90" s="172"/>
      <c r="J90" s="173">
        <f>C90+F90-I90</f>
        <v>35</v>
      </c>
      <c r="K90" s="152">
        <f t="shared" si="14"/>
        <v>3.0120481927710845</v>
      </c>
      <c r="L90" s="104"/>
    </row>
    <row r="91" spans="1:12" s="10" customFormat="1" ht="6" hidden="1" customHeight="1">
      <c r="A91" s="169" t="s">
        <v>39</v>
      </c>
      <c r="B91" s="174">
        <v>0</v>
      </c>
      <c r="C91" s="175"/>
      <c r="D91" s="152" t="str">
        <f t="shared" si="12"/>
        <v xml:space="preserve">0 </v>
      </c>
      <c r="E91" s="174"/>
      <c r="F91" s="176"/>
      <c r="G91" s="152" t="str">
        <f t="shared" si="13"/>
        <v xml:space="preserve">0 </v>
      </c>
      <c r="H91" s="174">
        <f>B91+E91</f>
        <v>0</v>
      </c>
      <c r="I91" s="172"/>
      <c r="J91" s="173">
        <f>C91+F91</f>
        <v>0</v>
      </c>
      <c r="K91" s="152" t="str">
        <f t="shared" si="14"/>
        <v xml:space="preserve">0 </v>
      </c>
      <c r="L91" s="104"/>
    </row>
    <row r="92" spans="1:12" s="10" customFormat="1" ht="45" customHeight="1">
      <c r="A92" s="169" t="s">
        <v>20</v>
      </c>
      <c r="B92" s="174">
        <v>2188</v>
      </c>
      <c r="C92" s="175">
        <v>44</v>
      </c>
      <c r="D92" s="152">
        <f t="shared" si="12"/>
        <v>2.0109689213893969</v>
      </c>
      <c r="E92" s="174">
        <v>141</v>
      </c>
      <c r="F92" s="176">
        <v>4</v>
      </c>
      <c r="G92" s="152">
        <f t="shared" si="13"/>
        <v>2.8368794326241136</v>
      </c>
      <c r="H92" s="174">
        <v>2329</v>
      </c>
      <c r="I92" s="172"/>
      <c r="J92" s="173">
        <f>C92+F92-I92</f>
        <v>48</v>
      </c>
      <c r="K92" s="152">
        <f t="shared" si="14"/>
        <v>2.0609703735508802</v>
      </c>
      <c r="L92" s="104"/>
    </row>
    <row r="93" spans="1:12" s="10" customFormat="1" ht="42" customHeight="1">
      <c r="A93" s="169" t="s">
        <v>29</v>
      </c>
      <c r="B93" s="174">
        <v>30191</v>
      </c>
      <c r="C93" s="175">
        <v>3626</v>
      </c>
      <c r="D93" s="152">
        <f t="shared" si="12"/>
        <v>12.010201715743102</v>
      </c>
      <c r="E93" s="174">
        <v>0</v>
      </c>
      <c r="F93" s="176">
        <v>0</v>
      </c>
      <c r="G93" s="152" t="str">
        <f t="shared" si="13"/>
        <v xml:space="preserve">0 </v>
      </c>
      <c r="H93" s="174">
        <v>30191</v>
      </c>
      <c r="I93" s="172"/>
      <c r="J93" s="173">
        <f>C93+F93</f>
        <v>3626</v>
      </c>
      <c r="K93" s="152">
        <f t="shared" si="14"/>
        <v>12.010201715743102</v>
      </c>
      <c r="L93" s="104"/>
    </row>
    <row r="94" spans="1:12" s="10" customFormat="1" ht="42" customHeight="1">
      <c r="A94" s="167" t="s">
        <v>97</v>
      </c>
      <c r="B94" s="168">
        <f>B95+B96+B97</f>
        <v>118656</v>
      </c>
      <c r="C94" s="168">
        <f>C95+C96+C97</f>
        <v>13489</v>
      </c>
      <c r="D94" s="152">
        <f t="shared" si="12"/>
        <v>11.36815668824164</v>
      </c>
      <c r="E94" s="168">
        <f>E95+E96+E97</f>
        <v>0</v>
      </c>
      <c r="F94" s="168">
        <f>F95+F96+F97</f>
        <v>0</v>
      </c>
      <c r="G94" s="152" t="str">
        <f t="shared" si="13"/>
        <v xml:space="preserve">0 </v>
      </c>
      <c r="H94" s="168">
        <f>H95+H96+H97</f>
        <v>118656</v>
      </c>
      <c r="I94" s="168">
        <f>I95+I96+I97</f>
        <v>0</v>
      </c>
      <c r="J94" s="168">
        <f>J95+J96+J97</f>
        <v>13489</v>
      </c>
      <c r="K94" s="152">
        <f t="shared" si="14"/>
        <v>11.36815668824164</v>
      </c>
      <c r="L94" s="104"/>
    </row>
    <row r="95" spans="1:12" s="10" customFormat="1" ht="24.75" customHeight="1">
      <c r="A95" s="169" t="s">
        <v>11</v>
      </c>
      <c r="B95" s="174">
        <v>88142</v>
      </c>
      <c r="C95" s="175">
        <v>10612</v>
      </c>
      <c r="D95" s="152">
        <f t="shared" si="12"/>
        <v>12.039663270631481</v>
      </c>
      <c r="E95" s="174">
        <v>0</v>
      </c>
      <c r="F95" s="176">
        <v>0</v>
      </c>
      <c r="G95" s="152" t="str">
        <f t="shared" si="13"/>
        <v xml:space="preserve">0 </v>
      </c>
      <c r="H95" s="172">
        <v>88142</v>
      </c>
      <c r="I95" s="172"/>
      <c r="J95" s="173">
        <f>C95+F95-I95</f>
        <v>10612</v>
      </c>
      <c r="K95" s="152">
        <f t="shared" si="14"/>
        <v>12.039663270631481</v>
      </c>
      <c r="L95" s="104"/>
    </row>
    <row r="96" spans="1:12" s="10" customFormat="1" ht="39" hidden="1" customHeight="1">
      <c r="A96" s="169" t="s">
        <v>12</v>
      </c>
      <c r="B96" s="174"/>
      <c r="C96" s="175">
        <v>0</v>
      </c>
      <c r="D96" s="152" t="str">
        <f t="shared" si="12"/>
        <v xml:space="preserve">0 </v>
      </c>
      <c r="E96" s="174">
        <v>0</v>
      </c>
      <c r="F96" s="176">
        <v>0</v>
      </c>
      <c r="G96" s="152" t="str">
        <f t="shared" si="13"/>
        <v xml:space="preserve">0 </v>
      </c>
      <c r="H96" s="172">
        <f>B96+E96</f>
        <v>0</v>
      </c>
      <c r="I96" s="172"/>
      <c r="J96" s="173">
        <f>C96+F96</f>
        <v>0</v>
      </c>
      <c r="K96" s="152" t="str">
        <f t="shared" si="14"/>
        <v xml:space="preserve">0 </v>
      </c>
      <c r="L96" s="104"/>
    </row>
    <row r="97" spans="1:14" s="10" customFormat="1" ht="52.5" customHeight="1">
      <c r="A97" s="169" t="s">
        <v>73</v>
      </c>
      <c r="B97" s="174">
        <v>30514</v>
      </c>
      <c r="C97" s="175">
        <v>2877</v>
      </c>
      <c r="D97" s="152">
        <f t="shared" si="12"/>
        <v>9.4284590679688023</v>
      </c>
      <c r="E97" s="174">
        <v>0</v>
      </c>
      <c r="F97" s="176">
        <v>0</v>
      </c>
      <c r="G97" s="152" t="str">
        <f t="shared" si="13"/>
        <v xml:space="preserve">0 </v>
      </c>
      <c r="H97" s="172">
        <v>30514</v>
      </c>
      <c r="I97" s="172"/>
      <c r="J97" s="173">
        <f>C97+F97</f>
        <v>2877</v>
      </c>
      <c r="K97" s="152">
        <f t="shared" si="14"/>
        <v>9.4284590679688023</v>
      </c>
      <c r="L97" s="104"/>
    </row>
    <row r="98" spans="1:14" s="10" customFormat="1" ht="25.5" hidden="1" customHeight="1">
      <c r="A98" s="167" t="s">
        <v>84</v>
      </c>
      <c r="B98" s="168">
        <f>B99+B100+B101+B102</f>
        <v>0</v>
      </c>
      <c r="C98" s="178">
        <f>C99+C100+C101+C102</f>
        <v>0</v>
      </c>
      <c r="D98" s="152" t="str">
        <f t="shared" si="12"/>
        <v xml:space="preserve">0 </v>
      </c>
      <c r="E98" s="168">
        <f>E99+E100+E101+E102</f>
        <v>0</v>
      </c>
      <c r="F98" s="168">
        <f>F99+F100+F101+F102</f>
        <v>0</v>
      </c>
      <c r="G98" s="152" t="str">
        <f t="shared" si="13"/>
        <v xml:space="preserve">0 </v>
      </c>
      <c r="H98" s="168">
        <f>H99+H100+H101+H102</f>
        <v>0</v>
      </c>
      <c r="I98" s="168"/>
      <c r="J98" s="168">
        <f>J99+J100+J101+J102</f>
        <v>0</v>
      </c>
      <c r="K98" s="152" t="str">
        <f t="shared" si="14"/>
        <v xml:space="preserve">0 </v>
      </c>
      <c r="L98" s="104"/>
    </row>
    <row r="99" spans="1:14" s="10" customFormat="1" ht="28.5" hidden="1" customHeight="1">
      <c r="A99" s="169" t="s">
        <v>7</v>
      </c>
      <c r="B99" s="174"/>
      <c r="C99" s="175">
        <v>0</v>
      </c>
      <c r="D99" s="152" t="str">
        <f t="shared" si="12"/>
        <v xml:space="preserve">0 </v>
      </c>
      <c r="E99" s="174">
        <v>0</v>
      </c>
      <c r="F99" s="172">
        <v>0</v>
      </c>
      <c r="G99" s="152" t="str">
        <f t="shared" si="13"/>
        <v xml:space="preserve">0 </v>
      </c>
      <c r="H99" s="172">
        <f>B99+E99</f>
        <v>0</v>
      </c>
      <c r="I99" s="172"/>
      <c r="J99" s="172">
        <f>C99+F99</f>
        <v>0</v>
      </c>
      <c r="K99" s="152" t="str">
        <f t="shared" si="14"/>
        <v xml:space="preserve">0 </v>
      </c>
      <c r="L99" s="104"/>
    </row>
    <row r="100" spans="1:14" s="10" customFormat="1" ht="36" hidden="1" customHeight="1">
      <c r="A100" s="169" t="s">
        <v>25</v>
      </c>
      <c r="B100" s="174">
        <v>0</v>
      </c>
      <c r="C100" s="175">
        <v>0</v>
      </c>
      <c r="D100" s="152" t="str">
        <f t="shared" si="12"/>
        <v xml:space="preserve">0 </v>
      </c>
      <c r="E100" s="174">
        <v>0</v>
      </c>
      <c r="F100" s="172">
        <v>0</v>
      </c>
      <c r="G100" s="152" t="str">
        <f t="shared" si="13"/>
        <v xml:space="preserve">0 </v>
      </c>
      <c r="H100" s="172">
        <f>B100+E100</f>
        <v>0</v>
      </c>
      <c r="I100" s="172"/>
      <c r="J100" s="172">
        <f>C100+F100</f>
        <v>0</v>
      </c>
      <c r="K100" s="152" t="str">
        <f t="shared" si="14"/>
        <v xml:space="preserve">0 </v>
      </c>
      <c r="L100" s="104"/>
    </row>
    <row r="101" spans="1:14" s="10" customFormat="1" ht="44.25" hidden="1" customHeight="1">
      <c r="A101" s="169" t="s">
        <v>44</v>
      </c>
      <c r="B101" s="174"/>
      <c r="C101" s="175">
        <v>0</v>
      </c>
      <c r="D101" s="152" t="str">
        <f t="shared" si="12"/>
        <v xml:space="preserve">0 </v>
      </c>
      <c r="E101" s="174">
        <v>0</v>
      </c>
      <c r="F101" s="172">
        <v>0</v>
      </c>
      <c r="G101" s="152" t="str">
        <f t="shared" si="13"/>
        <v xml:space="preserve">0 </v>
      </c>
      <c r="H101" s="172">
        <f>B101+E101</f>
        <v>0</v>
      </c>
      <c r="I101" s="172"/>
      <c r="J101" s="172">
        <f>C101+F101</f>
        <v>0</v>
      </c>
      <c r="K101" s="152" t="str">
        <f t="shared" si="14"/>
        <v xml:space="preserve">0 </v>
      </c>
      <c r="L101" s="104"/>
    </row>
    <row r="102" spans="1:14" s="10" customFormat="1" ht="43.5" hidden="1" customHeight="1">
      <c r="A102" s="169" t="s">
        <v>81</v>
      </c>
      <c r="B102" s="174">
        <v>0</v>
      </c>
      <c r="C102" s="175">
        <v>0</v>
      </c>
      <c r="D102" s="152" t="str">
        <f t="shared" si="12"/>
        <v xml:space="preserve">0 </v>
      </c>
      <c r="E102" s="174">
        <v>0</v>
      </c>
      <c r="F102" s="176">
        <v>0</v>
      </c>
      <c r="G102" s="152" t="str">
        <f t="shared" si="13"/>
        <v xml:space="preserve">0 </v>
      </c>
      <c r="H102" s="172">
        <f>B102+E102</f>
        <v>0</v>
      </c>
      <c r="I102" s="172"/>
      <c r="J102" s="172">
        <f>C102+F102</f>
        <v>0</v>
      </c>
      <c r="K102" s="152" t="str">
        <f t="shared" si="14"/>
        <v xml:space="preserve">0 </v>
      </c>
      <c r="L102" s="104"/>
    </row>
    <row r="103" spans="1:14" s="10" customFormat="1" ht="24.75" customHeight="1">
      <c r="A103" s="167" t="s">
        <v>50</v>
      </c>
      <c r="B103" s="168">
        <f>B104+B105+B106+B107+B108</f>
        <v>251729</v>
      </c>
      <c r="C103" s="168">
        <f>C104+C105+C106+C107+C108</f>
        <v>31254</v>
      </c>
      <c r="D103" s="152">
        <f t="shared" si="12"/>
        <v>12.415732792010456</v>
      </c>
      <c r="E103" s="168">
        <f>E104+E105+E106+E107+E108</f>
        <v>0</v>
      </c>
      <c r="F103" s="168">
        <f>F104+F105+F106+F107+F108</f>
        <v>0</v>
      </c>
      <c r="G103" s="152" t="str">
        <f t="shared" si="13"/>
        <v xml:space="preserve">0 </v>
      </c>
      <c r="H103" s="168">
        <f>H104+H105+H106+H107+H108</f>
        <v>251729</v>
      </c>
      <c r="I103" s="168">
        <f>I104+I105+I106+I107+I108</f>
        <v>0</v>
      </c>
      <c r="J103" s="168">
        <f>J104+J105+J106+J107+J108</f>
        <v>31254</v>
      </c>
      <c r="K103" s="152">
        <f t="shared" si="14"/>
        <v>12.415732792010456</v>
      </c>
      <c r="L103" s="104"/>
    </row>
    <row r="104" spans="1:14" s="10" customFormat="1" ht="25.5" customHeight="1">
      <c r="A104" s="169" t="s">
        <v>13</v>
      </c>
      <c r="B104" s="174">
        <v>12096</v>
      </c>
      <c r="C104" s="175">
        <v>2063</v>
      </c>
      <c r="D104" s="152">
        <f t="shared" si="12"/>
        <v>17.055224867724867</v>
      </c>
      <c r="E104" s="174">
        <v>0</v>
      </c>
      <c r="F104" s="176">
        <v>0</v>
      </c>
      <c r="G104" s="152" t="str">
        <f t="shared" si="13"/>
        <v xml:space="preserve">0 </v>
      </c>
      <c r="H104" s="172">
        <f>B104</f>
        <v>12096</v>
      </c>
      <c r="I104" s="172"/>
      <c r="J104" s="173">
        <f>C104+F104</f>
        <v>2063</v>
      </c>
      <c r="K104" s="152">
        <f t="shared" si="14"/>
        <v>17.055224867724867</v>
      </c>
      <c r="L104" s="104"/>
    </row>
    <row r="105" spans="1:14" s="10" customFormat="1" ht="45" customHeight="1">
      <c r="A105" s="169" t="s">
        <v>33</v>
      </c>
      <c r="B105" s="174">
        <v>62723</v>
      </c>
      <c r="C105" s="175">
        <v>10396</v>
      </c>
      <c r="D105" s="152">
        <f t="shared" si="12"/>
        <v>16.574462318447779</v>
      </c>
      <c r="E105" s="174">
        <v>0</v>
      </c>
      <c r="F105" s="176">
        <v>0</v>
      </c>
      <c r="G105" s="152" t="str">
        <f t="shared" si="13"/>
        <v xml:space="preserve">0 </v>
      </c>
      <c r="H105" s="172">
        <f>B105</f>
        <v>62723</v>
      </c>
      <c r="I105" s="172"/>
      <c r="J105" s="173">
        <f>C105+F105</f>
        <v>10396</v>
      </c>
      <c r="K105" s="152">
        <f t="shared" si="14"/>
        <v>16.574462318447779</v>
      </c>
      <c r="L105" s="104"/>
    </row>
    <row r="106" spans="1:14" s="10" customFormat="1" ht="42.75" customHeight="1">
      <c r="A106" s="169" t="s">
        <v>31</v>
      </c>
      <c r="B106" s="174">
        <v>116912</v>
      </c>
      <c r="C106" s="175">
        <v>15758</v>
      </c>
      <c r="D106" s="152">
        <f t="shared" si="12"/>
        <v>13.478513753934585</v>
      </c>
      <c r="E106" s="174">
        <v>0</v>
      </c>
      <c r="F106" s="176">
        <v>0</v>
      </c>
      <c r="G106" s="152" t="str">
        <f t="shared" si="13"/>
        <v xml:space="preserve">0 </v>
      </c>
      <c r="H106" s="172">
        <f>B106+E106</f>
        <v>116912</v>
      </c>
      <c r="I106" s="172"/>
      <c r="J106" s="173">
        <f>C106+F106</f>
        <v>15758</v>
      </c>
      <c r="K106" s="152">
        <f t="shared" si="14"/>
        <v>13.478513753934585</v>
      </c>
      <c r="L106" s="104"/>
    </row>
    <row r="107" spans="1:14" s="10" customFormat="1" ht="21" customHeight="1">
      <c r="A107" s="169" t="s">
        <v>58</v>
      </c>
      <c r="B107" s="174">
        <v>46817</v>
      </c>
      <c r="C107" s="175">
        <v>1588</v>
      </c>
      <c r="D107" s="152">
        <f t="shared" si="12"/>
        <v>3.391930281735267</v>
      </c>
      <c r="E107" s="174">
        <v>0</v>
      </c>
      <c r="F107" s="176">
        <v>0</v>
      </c>
      <c r="G107" s="152" t="str">
        <f t="shared" si="13"/>
        <v xml:space="preserve">0 </v>
      </c>
      <c r="H107" s="172">
        <f>B107+E107</f>
        <v>46817</v>
      </c>
      <c r="I107" s="172"/>
      <c r="J107" s="173">
        <f>C107+F107</f>
        <v>1588</v>
      </c>
      <c r="K107" s="152">
        <f t="shared" si="14"/>
        <v>3.391930281735267</v>
      </c>
      <c r="L107" s="104"/>
    </row>
    <row r="108" spans="1:14" s="10" customFormat="1" ht="44.25" customHeight="1">
      <c r="A108" s="169" t="s">
        <v>32</v>
      </c>
      <c r="B108" s="174">
        <v>13181</v>
      </c>
      <c r="C108" s="179">
        <v>1449</v>
      </c>
      <c r="D108" s="152">
        <f t="shared" si="12"/>
        <v>10.993096123207648</v>
      </c>
      <c r="E108" s="174">
        <v>0</v>
      </c>
      <c r="F108" s="176">
        <v>0</v>
      </c>
      <c r="G108" s="152" t="str">
        <f t="shared" si="13"/>
        <v xml:space="preserve">0 </v>
      </c>
      <c r="H108" s="172">
        <f>B108+E108</f>
        <v>13181</v>
      </c>
      <c r="I108" s="172"/>
      <c r="J108" s="173">
        <f>C108+F108</f>
        <v>1449</v>
      </c>
      <c r="K108" s="152">
        <f t="shared" si="14"/>
        <v>10.993096123207648</v>
      </c>
      <c r="L108" s="104"/>
    </row>
    <row r="109" spans="1:14" s="10" customFormat="1" ht="44.25" customHeight="1">
      <c r="A109" s="180" t="s">
        <v>59</v>
      </c>
      <c r="B109" s="177">
        <f>B110+B111+B112</f>
        <v>43823</v>
      </c>
      <c r="C109" s="177">
        <f>C110+C111+C112</f>
        <v>3802</v>
      </c>
      <c r="D109" s="152">
        <f t="shared" si="12"/>
        <v>8.6758095064235672</v>
      </c>
      <c r="E109" s="177">
        <f>E110+E111+E112</f>
        <v>0</v>
      </c>
      <c r="F109" s="177">
        <f>F110+F111+F112</f>
        <v>0</v>
      </c>
      <c r="G109" s="152" t="str">
        <f t="shared" si="13"/>
        <v xml:space="preserve">0 </v>
      </c>
      <c r="H109" s="177">
        <f>H110+H111+H112</f>
        <v>43823</v>
      </c>
      <c r="I109" s="177">
        <f>I110+I111+I112</f>
        <v>0</v>
      </c>
      <c r="J109" s="177">
        <f>J110+J111+J112</f>
        <v>3802</v>
      </c>
      <c r="K109" s="152">
        <f t="shared" si="14"/>
        <v>8.6758095064235672</v>
      </c>
      <c r="L109" s="104"/>
      <c r="N109" s="89"/>
    </row>
    <row r="110" spans="1:14" s="10" customFormat="1" ht="22.5" customHeight="1">
      <c r="A110" s="169" t="s">
        <v>60</v>
      </c>
      <c r="B110" s="174">
        <v>29507</v>
      </c>
      <c r="C110" s="179">
        <v>2070</v>
      </c>
      <c r="D110" s="152">
        <f t="shared" si="12"/>
        <v>7.015284508760633</v>
      </c>
      <c r="E110" s="174">
        <v>0</v>
      </c>
      <c r="F110" s="172">
        <v>0</v>
      </c>
      <c r="G110" s="152" t="str">
        <f t="shared" si="13"/>
        <v xml:space="preserve">0 </v>
      </c>
      <c r="H110" s="172">
        <f>B110+E110</f>
        <v>29507</v>
      </c>
      <c r="I110" s="172"/>
      <c r="J110" s="173">
        <f>C110+F110</f>
        <v>2070</v>
      </c>
      <c r="K110" s="152">
        <f t="shared" si="14"/>
        <v>7.015284508760633</v>
      </c>
      <c r="L110" s="104"/>
    </row>
    <row r="111" spans="1:14" s="10" customFormat="1" ht="22.5" customHeight="1">
      <c r="A111" s="169" t="s">
        <v>61</v>
      </c>
      <c r="B111" s="174">
        <v>13947</v>
      </c>
      <c r="C111" s="179">
        <v>1701</v>
      </c>
      <c r="D111" s="152">
        <f t="shared" si="12"/>
        <v>12.196171219617122</v>
      </c>
      <c r="E111" s="174">
        <v>0</v>
      </c>
      <c r="F111" s="172">
        <v>0</v>
      </c>
      <c r="G111" s="152" t="str">
        <f t="shared" si="13"/>
        <v xml:space="preserve">0 </v>
      </c>
      <c r="H111" s="172">
        <f>B111+E111</f>
        <v>13947</v>
      </c>
      <c r="I111" s="172"/>
      <c r="J111" s="173">
        <f>C111+F111</f>
        <v>1701</v>
      </c>
      <c r="K111" s="152">
        <f t="shared" si="14"/>
        <v>12.196171219617122</v>
      </c>
      <c r="L111" s="104"/>
    </row>
    <row r="112" spans="1:14" s="10" customFormat="1" ht="45.75" customHeight="1">
      <c r="A112" s="169" t="s">
        <v>77</v>
      </c>
      <c r="B112" s="174">
        <v>369</v>
      </c>
      <c r="C112" s="179">
        <v>31</v>
      </c>
      <c r="D112" s="152">
        <f t="shared" si="12"/>
        <v>8.4010840108401084</v>
      </c>
      <c r="E112" s="174">
        <v>0</v>
      </c>
      <c r="F112" s="172">
        <v>0</v>
      </c>
      <c r="G112" s="152" t="str">
        <f t="shared" si="13"/>
        <v xml:space="preserve">0 </v>
      </c>
      <c r="H112" s="172">
        <v>369</v>
      </c>
      <c r="I112" s="172"/>
      <c r="J112" s="173">
        <f t="shared" ref="J112:J118" si="15">C112+F112</f>
        <v>31</v>
      </c>
      <c r="K112" s="152">
        <f t="shared" si="14"/>
        <v>8.4010840108401084</v>
      </c>
      <c r="L112" s="104"/>
    </row>
    <row r="113" spans="1:12" s="10" customFormat="1" ht="39" hidden="1" customHeight="1">
      <c r="A113" s="180" t="s">
        <v>65</v>
      </c>
      <c r="B113" s="177">
        <f>B114+B115</f>
        <v>0</v>
      </c>
      <c r="C113" s="181"/>
      <c r="D113" s="152" t="str">
        <f t="shared" si="12"/>
        <v xml:space="preserve">0 </v>
      </c>
      <c r="E113" s="177">
        <f>E114+E115</f>
        <v>0</v>
      </c>
      <c r="F113" s="182">
        <f>F114+F115</f>
        <v>0</v>
      </c>
      <c r="G113" s="152" t="str">
        <f t="shared" si="13"/>
        <v xml:space="preserve">0 </v>
      </c>
      <c r="H113" s="172">
        <f t="shared" ref="H113:H118" si="16">B113+E113</f>
        <v>0</v>
      </c>
      <c r="I113" s="182"/>
      <c r="J113" s="173">
        <f t="shared" si="15"/>
        <v>0</v>
      </c>
      <c r="K113" s="152" t="str">
        <f t="shared" si="14"/>
        <v xml:space="preserve">0 </v>
      </c>
      <c r="L113" s="104"/>
    </row>
    <row r="114" spans="1:12" s="10" customFormat="1" ht="39" hidden="1" customHeight="1">
      <c r="A114" s="169" t="s">
        <v>66</v>
      </c>
      <c r="B114" s="174"/>
      <c r="C114" s="179"/>
      <c r="D114" s="152" t="str">
        <f t="shared" si="12"/>
        <v xml:space="preserve">0 </v>
      </c>
      <c r="E114" s="174">
        <v>0</v>
      </c>
      <c r="F114" s="172">
        <v>0</v>
      </c>
      <c r="G114" s="152" t="str">
        <f t="shared" si="13"/>
        <v xml:space="preserve">0 </v>
      </c>
      <c r="H114" s="172">
        <f t="shared" si="16"/>
        <v>0</v>
      </c>
      <c r="I114" s="172"/>
      <c r="J114" s="173">
        <f t="shared" si="15"/>
        <v>0</v>
      </c>
      <c r="K114" s="152" t="str">
        <f t="shared" si="14"/>
        <v xml:space="preserve">0 </v>
      </c>
      <c r="L114" s="104"/>
    </row>
    <row r="115" spans="1:12" s="10" customFormat="1" ht="39" hidden="1" customHeight="1">
      <c r="A115" s="169" t="s">
        <v>67</v>
      </c>
      <c r="B115" s="174">
        <v>0</v>
      </c>
      <c r="C115" s="179"/>
      <c r="D115" s="152" t="str">
        <f t="shared" si="12"/>
        <v xml:space="preserve">0 </v>
      </c>
      <c r="E115" s="174">
        <v>0</v>
      </c>
      <c r="F115" s="172">
        <v>0</v>
      </c>
      <c r="G115" s="152" t="str">
        <f t="shared" si="13"/>
        <v xml:space="preserve">0 </v>
      </c>
      <c r="H115" s="172">
        <f t="shared" si="16"/>
        <v>0</v>
      </c>
      <c r="I115" s="172"/>
      <c r="J115" s="173">
        <f t="shared" si="15"/>
        <v>0</v>
      </c>
      <c r="K115" s="152" t="str">
        <f t="shared" si="14"/>
        <v xml:space="preserve">0 </v>
      </c>
      <c r="L115" s="104"/>
    </row>
    <row r="116" spans="1:12" s="10" customFormat="1" ht="39" hidden="1" customHeight="1">
      <c r="A116" s="169" t="s">
        <v>68</v>
      </c>
      <c r="B116" s="174">
        <v>0</v>
      </c>
      <c r="C116" s="179"/>
      <c r="D116" s="152" t="str">
        <f t="shared" si="12"/>
        <v xml:space="preserve">0 </v>
      </c>
      <c r="E116" s="174">
        <v>0</v>
      </c>
      <c r="F116" s="172">
        <v>0</v>
      </c>
      <c r="G116" s="152" t="str">
        <f t="shared" si="13"/>
        <v xml:space="preserve">0 </v>
      </c>
      <c r="H116" s="172">
        <f t="shared" si="16"/>
        <v>0</v>
      </c>
      <c r="I116" s="172"/>
      <c r="J116" s="173">
        <f t="shared" si="15"/>
        <v>0</v>
      </c>
      <c r="K116" s="152" t="str">
        <f t="shared" si="14"/>
        <v xml:space="preserve">0 </v>
      </c>
      <c r="L116" s="104"/>
    </row>
    <row r="117" spans="1:12" s="10" customFormat="1" ht="39" hidden="1" customHeight="1">
      <c r="A117" s="169" t="s">
        <v>77</v>
      </c>
      <c r="B117" s="174"/>
      <c r="C117" s="179">
        <v>0</v>
      </c>
      <c r="D117" s="152" t="str">
        <f t="shared" si="12"/>
        <v xml:space="preserve">0 </v>
      </c>
      <c r="E117" s="174">
        <v>0</v>
      </c>
      <c r="F117" s="172">
        <v>0</v>
      </c>
      <c r="G117" s="152" t="str">
        <f t="shared" si="13"/>
        <v xml:space="preserve">0 </v>
      </c>
      <c r="H117" s="172">
        <f t="shared" si="16"/>
        <v>0</v>
      </c>
      <c r="I117" s="172"/>
      <c r="J117" s="173">
        <f t="shared" si="15"/>
        <v>0</v>
      </c>
      <c r="K117" s="152" t="str">
        <f t="shared" si="14"/>
        <v xml:space="preserve">0 </v>
      </c>
      <c r="L117" s="104"/>
    </row>
    <row r="118" spans="1:12" s="10" customFormat="1" ht="30.75" hidden="1" customHeight="1">
      <c r="A118" s="169" t="s">
        <v>119</v>
      </c>
      <c r="B118" s="174"/>
      <c r="C118" s="179"/>
      <c r="D118" s="152" t="str">
        <f t="shared" si="12"/>
        <v xml:space="preserve">0 </v>
      </c>
      <c r="E118" s="174">
        <v>0</v>
      </c>
      <c r="F118" s="172">
        <v>0</v>
      </c>
      <c r="G118" s="152" t="str">
        <f t="shared" si="13"/>
        <v xml:space="preserve">0 </v>
      </c>
      <c r="H118" s="172">
        <f t="shared" si="16"/>
        <v>0</v>
      </c>
      <c r="I118" s="172"/>
      <c r="J118" s="173">
        <f t="shared" si="15"/>
        <v>0</v>
      </c>
      <c r="K118" s="152"/>
      <c r="L118" s="104"/>
    </row>
    <row r="119" spans="1:12" s="10" customFormat="1" ht="42" customHeight="1">
      <c r="A119" s="180" t="s">
        <v>65</v>
      </c>
      <c r="B119" s="168">
        <f>B120+B122</f>
        <v>1376</v>
      </c>
      <c r="C119" s="168">
        <f>C120+C122</f>
        <v>322</v>
      </c>
      <c r="D119" s="152">
        <f t="shared" si="12"/>
        <v>23.401162790697676</v>
      </c>
      <c r="E119" s="168">
        <f>E121+E120</f>
        <v>0</v>
      </c>
      <c r="F119" s="168">
        <f>F121+F120+F122</f>
        <v>0</v>
      </c>
      <c r="G119" s="152" t="str">
        <f t="shared" si="13"/>
        <v xml:space="preserve">0 </v>
      </c>
      <c r="H119" s="168">
        <f>H120+H122</f>
        <v>1376</v>
      </c>
      <c r="I119" s="168">
        <f>I121+I120+I122</f>
        <v>0</v>
      </c>
      <c r="J119" s="168">
        <f>J121+J120+J122</f>
        <v>322</v>
      </c>
      <c r="K119" s="152">
        <f t="shared" si="14"/>
        <v>23.401162790697676</v>
      </c>
      <c r="L119" s="104"/>
    </row>
    <row r="120" spans="1:12" s="10" customFormat="1" ht="24.75" customHeight="1">
      <c r="A120" s="169" t="s">
        <v>66</v>
      </c>
      <c r="B120" s="170">
        <v>267</v>
      </c>
      <c r="C120" s="171">
        <v>0</v>
      </c>
      <c r="D120" s="152">
        <f t="shared" si="12"/>
        <v>0</v>
      </c>
      <c r="E120" s="170">
        <v>0</v>
      </c>
      <c r="F120" s="170">
        <v>0</v>
      </c>
      <c r="G120" s="152" t="str">
        <f t="shared" si="13"/>
        <v xml:space="preserve">0 </v>
      </c>
      <c r="H120" s="172">
        <f>B120+E120</f>
        <v>267</v>
      </c>
      <c r="I120" s="172"/>
      <c r="J120" s="173">
        <f>C120+F120</f>
        <v>0</v>
      </c>
      <c r="K120" s="152">
        <f t="shared" si="14"/>
        <v>0</v>
      </c>
      <c r="L120" s="104"/>
    </row>
    <row r="121" spans="1:12" s="10" customFormat="1" ht="39" hidden="1" customHeight="1">
      <c r="A121" s="169" t="s">
        <v>67</v>
      </c>
      <c r="B121" s="174"/>
      <c r="C121" s="179">
        <v>0</v>
      </c>
      <c r="D121" s="152" t="str">
        <f t="shared" si="12"/>
        <v xml:space="preserve">0 </v>
      </c>
      <c r="E121" s="174">
        <v>0</v>
      </c>
      <c r="F121" s="172">
        <v>0</v>
      </c>
      <c r="G121" s="152" t="str">
        <f t="shared" si="13"/>
        <v xml:space="preserve">0 </v>
      </c>
      <c r="H121" s="172">
        <f>B121+E121</f>
        <v>0</v>
      </c>
      <c r="I121" s="172"/>
      <c r="J121" s="173">
        <f>C121+F121</f>
        <v>0</v>
      </c>
      <c r="K121" s="152" t="str">
        <f t="shared" si="14"/>
        <v xml:space="preserve">0 </v>
      </c>
      <c r="L121" s="104"/>
    </row>
    <row r="122" spans="1:12" s="10" customFormat="1" ht="48.75" customHeight="1">
      <c r="A122" s="169" t="s">
        <v>67</v>
      </c>
      <c r="B122" s="174">
        <v>1109</v>
      </c>
      <c r="C122" s="179">
        <v>322</v>
      </c>
      <c r="D122" s="152">
        <f t="shared" si="12"/>
        <v>29.035166816952206</v>
      </c>
      <c r="E122" s="174">
        <v>0</v>
      </c>
      <c r="F122" s="172">
        <v>0</v>
      </c>
      <c r="G122" s="152" t="str">
        <f t="shared" si="13"/>
        <v xml:space="preserve">0 </v>
      </c>
      <c r="H122" s="172">
        <f>B122+E122</f>
        <v>1109</v>
      </c>
      <c r="I122" s="172"/>
      <c r="J122" s="173">
        <f>C122+F122</f>
        <v>322</v>
      </c>
      <c r="K122" s="152">
        <f t="shared" si="14"/>
        <v>29.035166816952206</v>
      </c>
      <c r="L122" s="104"/>
    </row>
    <row r="123" spans="1:12" s="87" customFormat="1" ht="39" hidden="1" customHeight="1">
      <c r="A123" s="180" t="s">
        <v>98</v>
      </c>
      <c r="B123" s="177">
        <f>B124</f>
        <v>0</v>
      </c>
      <c r="C123" s="177">
        <f>C124</f>
        <v>0</v>
      </c>
      <c r="D123" s="152" t="str">
        <f t="shared" si="12"/>
        <v xml:space="preserve">0 </v>
      </c>
      <c r="E123" s="177">
        <f t="shared" ref="E123:J123" si="17">E124</f>
        <v>0</v>
      </c>
      <c r="F123" s="177">
        <f t="shared" si="17"/>
        <v>0</v>
      </c>
      <c r="G123" s="177" t="str">
        <f t="shared" si="17"/>
        <v xml:space="preserve">0 </v>
      </c>
      <c r="H123" s="177">
        <f t="shared" si="17"/>
        <v>0</v>
      </c>
      <c r="I123" s="177">
        <f t="shared" si="17"/>
        <v>0</v>
      </c>
      <c r="J123" s="183">
        <f t="shared" si="17"/>
        <v>0</v>
      </c>
      <c r="K123" s="152" t="str">
        <f t="shared" si="14"/>
        <v xml:space="preserve">0 </v>
      </c>
      <c r="L123" s="104"/>
    </row>
    <row r="124" spans="1:12" s="10" customFormat="1" ht="39" hidden="1" customHeight="1">
      <c r="A124" s="169" t="s">
        <v>98</v>
      </c>
      <c r="B124" s="174">
        <v>0</v>
      </c>
      <c r="C124" s="184">
        <v>0</v>
      </c>
      <c r="D124" s="152" t="str">
        <f t="shared" si="12"/>
        <v xml:space="preserve">0 </v>
      </c>
      <c r="E124" s="174">
        <v>0</v>
      </c>
      <c r="F124" s="172">
        <v>0</v>
      </c>
      <c r="G124" s="174" t="str">
        <f>G125</f>
        <v xml:space="preserve">0 </v>
      </c>
      <c r="H124" s="172">
        <f>B124+E124</f>
        <v>0</v>
      </c>
      <c r="I124" s="172">
        <f>C124+F124</f>
        <v>0</v>
      </c>
      <c r="J124" s="176">
        <f>D124+G124</f>
        <v>0</v>
      </c>
      <c r="K124" s="152" t="str">
        <f t="shared" si="14"/>
        <v xml:space="preserve">0 </v>
      </c>
      <c r="L124" s="104"/>
    </row>
    <row r="125" spans="1:12" s="10" customFormat="1" ht="39" customHeight="1">
      <c r="A125" s="167" t="s">
        <v>51</v>
      </c>
      <c r="B125" s="168">
        <f>B126+B127+B128</f>
        <v>29692</v>
      </c>
      <c r="C125" s="168">
        <f>C126+C127+C128</f>
        <v>4754</v>
      </c>
      <c r="D125" s="152">
        <f t="shared" si="12"/>
        <v>16.01104674659841</v>
      </c>
      <c r="E125" s="168">
        <f>E126+E127+E128</f>
        <v>0</v>
      </c>
      <c r="F125" s="168">
        <f>F126+F127+F128</f>
        <v>0</v>
      </c>
      <c r="G125" s="152" t="str">
        <f>IF(E125=0,  "0 ", F125/E125*100)</f>
        <v xml:space="preserve">0 </v>
      </c>
      <c r="H125" s="168">
        <f>H126+H127+H128</f>
        <v>0</v>
      </c>
      <c r="I125" s="168">
        <f>I126+I127+I128</f>
        <v>4754</v>
      </c>
      <c r="J125" s="178">
        <f>J126+J127+J128</f>
        <v>0</v>
      </c>
      <c r="K125" s="152" t="str">
        <f t="shared" si="14"/>
        <v xml:space="preserve">0 </v>
      </c>
      <c r="L125" s="104"/>
    </row>
    <row r="126" spans="1:12" s="10" customFormat="1" ht="66.75" customHeight="1">
      <c r="A126" s="169" t="s">
        <v>62</v>
      </c>
      <c r="B126" s="174">
        <v>29692</v>
      </c>
      <c r="C126" s="179">
        <v>4754</v>
      </c>
      <c r="D126" s="152">
        <f t="shared" si="12"/>
        <v>16.01104674659841</v>
      </c>
      <c r="E126" s="174">
        <v>0</v>
      </c>
      <c r="F126" s="172">
        <v>0</v>
      </c>
      <c r="G126" s="152" t="str">
        <f>IF(E126=0,  "0 ", F126/E126*100)</f>
        <v xml:space="preserve">0 </v>
      </c>
      <c r="H126" s="172">
        <v>0</v>
      </c>
      <c r="I126" s="172">
        <v>4754</v>
      </c>
      <c r="J126" s="173">
        <v>0</v>
      </c>
      <c r="K126" s="152" t="str">
        <f t="shared" si="14"/>
        <v xml:space="preserve">0 </v>
      </c>
      <c r="L126" s="104"/>
    </row>
    <row r="127" spans="1:12" s="10" customFormat="1" ht="28.5" hidden="1" customHeight="1">
      <c r="A127" s="169" t="s">
        <v>64</v>
      </c>
      <c r="B127" s="174">
        <v>0</v>
      </c>
      <c r="C127" s="184">
        <v>0</v>
      </c>
      <c r="D127" s="152" t="str">
        <f t="shared" si="12"/>
        <v xml:space="preserve">0 </v>
      </c>
      <c r="E127" s="174">
        <v>0</v>
      </c>
      <c r="F127" s="172">
        <v>0</v>
      </c>
      <c r="G127" s="152" t="str">
        <f>IF(E127=0,  "0 ", F127/E127*100)</f>
        <v xml:space="preserve">0 </v>
      </c>
      <c r="H127" s="172">
        <v>0</v>
      </c>
      <c r="I127" s="172"/>
      <c r="J127" s="172">
        <f>C127+F127</f>
        <v>0</v>
      </c>
      <c r="K127" s="152" t="str">
        <f t="shared" si="14"/>
        <v xml:space="preserve">0 </v>
      </c>
      <c r="L127" s="104"/>
    </row>
    <row r="128" spans="1:12" s="10" customFormat="1" ht="27.75" hidden="1" customHeight="1">
      <c r="A128" s="169" t="s">
        <v>63</v>
      </c>
      <c r="B128" s="174">
        <v>0</v>
      </c>
      <c r="C128" s="184">
        <v>0</v>
      </c>
      <c r="D128" s="152" t="str">
        <f t="shared" si="12"/>
        <v xml:space="preserve">0 </v>
      </c>
      <c r="E128" s="184">
        <v>0</v>
      </c>
      <c r="F128" s="172">
        <v>0</v>
      </c>
      <c r="G128" s="152" t="str">
        <f>IF(E128=0,  "0 ", F128/E128*100)</f>
        <v xml:space="preserve">0 </v>
      </c>
      <c r="H128" s="172">
        <f>B128+E128</f>
        <v>0</v>
      </c>
      <c r="I128" s="172"/>
      <c r="J128" s="172">
        <f>C128+F128</f>
        <v>0</v>
      </c>
      <c r="K128" s="152" t="str">
        <f t="shared" si="14"/>
        <v xml:space="preserve">0 </v>
      </c>
      <c r="L128" s="104"/>
    </row>
    <row r="129" spans="1:14" s="10" customFormat="1" ht="36" customHeight="1">
      <c r="A129" s="180" t="s">
        <v>4</v>
      </c>
      <c r="B129" s="182">
        <f>B52+B60+B63+B68+B76+B82+B85+B94+B98+B103+B109+B119+B125+B123</f>
        <v>1676201</v>
      </c>
      <c r="C129" s="182">
        <f>C52+C60+C63+C68+C76+C82+C85+C94+C98+C103+C109+C119+C125+C123</f>
        <v>154855</v>
      </c>
      <c r="D129" s="152">
        <f t="shared" si="12"/>
        <v>9.238450519955542</v>
      </c>
      <c r="E129" s="182">
        <f>E52+E60+E63+E68+E76+E82+E85+E94+E98+E103+E109+E119+E125+E123</f>
        <v>149083</v>
      </c>
      <c r="F129" s="182">
        <f>F52+F60+F63+F68+F76+F82+F85+F94+F98+F103+F109+F119+F125+F123</f>
        <v>11156</v>
      </c>
      <c r="G129" s="152">
        <f>IF(E129=0,  "0 ", F129/E129*100)</f>
        <v>7.4830798950919961</v>
      </c>
      <c r="H129" s="182">
        <f>H52+H60+H63+H68+H76+H82+H85+H94+H98+H103+H109+H119+H125+H123</f>
        <v>1723912</v>
      </c>
      <c r="I129" s="182">
        <f>I52+I60+I63+I68+I76+I82+I85+I94+I98+I103+I109+I119+I125+I123+I66</f>
        <v>7998</v>
      </c>
      <c r="J129" s="182">
        <f>J52+J60+J63+J68+J76+J82+J85+J94+J98+J103+J109+J119+J125+J123</f>
        <v>158013</v>
      </c>
      <c r="K129" s="152">
        <f t="shared" si="14"/>
        <v>9.1659551067571901</v>
      </c>
      <c r="L129" s="104"/>
      <c r="N129" s="104"/>
    </row>
    <row r="130" spans="1:14" s="34" customFormat="1" ht="29.25" customHeight="1">
      <c r="A130" s="191" t="s">
        <v>124</v>
      </c>
      <c r="B130" s="166">
        <f>B48-B129</f>
        <v>-17916</v>
      </c>
      <c r="C130" s="166">
        <f>C48-C129</f>
        <v>8062</v>
      </c>
      <c r="D130" s="166"/>
      <c r="E130" s="166">
        <f>E48-E129</f>
        <v>-50</v>
      </c>
      <c r="F130" s="166">
        <f>F48-F129</f>
        <v>1380</v>
      </c>
      <c r="G130" s="166"/>
      <c r="H130" s="166">
        <f>B130+E130</f>
        <v>-17966</v>
      </c>
      <c r="I130" s="166">
        <f>I48-I129</f>
        <v>-7998</v>
      </c>
      <c r="J130" s="166">
        <f>J48-J129</f>
        <v>9442</v>
      </c>
      <c r="K130" s="166"/>
    </row>
    <row r="131" spans="1:14" s="34" customFormat="1" ht="12" customHeight="1">
      <c r="A131" s="136"/>
      <c r="B131" s="136"/>
      <c r="C131" s="136"/>
      <c r="D131" s="136"/>
      <c r="E131" s="136"/>
      <c r="F131" s="137"/>
      <c r="G131" s="137"/>
      <c r="H131" s="137"/>
      <c r="I131" s="137"/>
      <c r="J131" s="138"/>
      <c r="K131" s="138"/>
    </row>
    <row r="132" spans="1:14" s="10" customFormat="1" ht="69.75" customHeight="1">
      <c r="A132" s="185" t="s">
        <v>109</v>
      </c>
      <c r="B132" s="186"/>
      <c r="C132" s="186"/>
      <c r="D132" s="187"/>
      <c r="E132" s="188"/>
      <c r="F132" s="189"/>
      <c r="G132" s="190"/>
      <c r="H132" s="189" t="s">
        <v>108</v>
      </c>
      <c r="I132" s="139"/>
      <c r="J132" s="140"/>
      <c r="K132" s="141" t="s">
        <v>94</v>
      </c>
      <c r="L132" s="104"/>
      <c r="M132" s="134"/>
    </row>
    <row r="133" spans="1:14" s="10" customFormat="1" ht="15.75" customHeight="1">
      <c r="A133" s="90"/>
      <c r="B133" s="88"/>
      <c r="C133" s="91"/>
      <c r="D133" s="50"/>
      <c r="F133" s="27"/>
      <c r="G133" s="28"/>
      <c r="J133" s="31"/>
      <c r="K133" s="34"/>
    </row>
    <row r="134" spans="1:14" s="10" customFormat="1">
      <c r="C134" s="92"/>
      <c r="D134" s="93"/>
      <c r="G134" s="34"/>
      <c r="J134" s="35"/>
      <c r="K134" s="34"/>
    </row>
    <row r="135" spans="1:14">
      <c r="E135" s="96"/>
    </row>
    <row r="136" spans="1:14">
      <c r="H136" s="42"/>
      <c r="I136" s="42"/>
      <c r="J136" s="42"/>
    </row>
    <row r="137" spans="1:14">
      <c r="G137" s="27"/>
      <c r="H137" s="28"/>
      <c r="I137" s="28"/>
      <c r="J137" s="10"/>
    </row>
  </sheetData>
  <mergeCells count="14">
    <mergeCell ref="A50:A51"/>
    <mergeCell ref="B50:D50"/>
    <mergeCell ref="E50:G50"/>
    <mergeCell ref="H50:K50"/>
    <mergeCell ref="A1:J1"/>
    <mergeCell ref="A2:J2"/>
    <mergeCell ref="A3:J3"/>
    <mergeCell ref="J5:K5"/>
    <mergeCell ref="A6:K6"/>
    <mergeCell ref="A7:A8"/>
    <mergeCell ref="B7:D7"/>
    <mergeCell ref="E7:G7"/>
    <mergeCell ref="H7:K7"/>
    <mergeCell ref="A49:K49"/>
  </mergeCells>
  <printOptions horizontalCentered="1"/>
  <pageMargins left="0" right="0" top="0.15748031496062992" bottom="0" header="0.15748031496062992" footer="0.15748031496062992"/>
  <pageSetup paperSize="9" scale="53" fitToHeight="3" orientation="portrait" r:id="rId1"/>
  <headerFooter alignWithMargins="0"/>
  <rowBreaks count="1" manualBreakCount="1">
    <brk id="48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6"/>
  <sheetViews>
    <sheetView topLeftCell="A24" zoomScale="80" zoomScaleNormal="80" zoomScaleSheetLayoutView="85" workbookViewId="0">
      <selection activeCell="Q47" sqref="Q47"/>
    </sheetView>
  </sheetViews>
  <sheetFormatPr defaultRowHeight="17.25"/>
  <cols>
    <col min="1" max="1" width="33.85546875" style="36" customWidth="1"/>
    <col min="2" max="2" width="13.42578125" style="36" customWidth="1"/>
    <col min="3" max="3" width="15.7109375" style="37" customWidth="1"/>
    <col min="4" max="4" width="11" style="38" bestFit="1" customWidth="1"/>
    <col min="5" max="5" width="13.140625" style="36" customWidth="1"/>
    <col min="6" max="6" width="14.28515625" style="40" customWidth="1"/>
    <col min="7" max="7" width="11" style="41" customWidth="1"/>
    <col min="8" max="8" width="13.140625" style="40" customWidth="1"/>
    <col min="9" max="9" width="12.140625" style="40" hidden="1" customWidth="1"/>
    <col min="10" max="10" width="13.42578125" style="40" customWidth="1"/>
    <col min="11" max="11" width="10.5703125" style="5" customWidth="1"/>
    <col min="12" max="16384" width="9.140625" style="6"/>
  </cols>
  <sheetData>
    <row r="1" spans="1:11" ht="15.75" customHeight="1">
      <c r="A1" s="236" t="s">
        <v>8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1" ht="17.25" customHeight="1">
      <c r="A2" s="237" t="s">
        <v>24</v>
      </c>
      <c r="B2" s="237"/>
      <c r="C2" s="237"/>
      <c r="D2" s="237"/>
      <c r="E2" s="237"/>
      <c r="F2" s="237"/>
      <c r="G2" s="237"/>
      <c r="H2" s="237"/>
      <c r="I2" s="237"/>
      <c r="J2" s="237"/>
    </row>
    <row r="3" spans="1:11" ht="15.75" customHeight="1">
      <c r="A3" s="236" t="s">
        <v>151</v>
      </c>
      <c r="B3" s="236"/>
      <c r="C3" s="236"/>
      <c r="D3" s="236"/>
      <c r="E3" s="236"/>
      <c r="F3" s="236"/>
      <c r="G3" s="236"/>
      <c r="H3" s="236"/>
      <c r="I3" s="236"/>
      <c r="J3" s="236"/>
    </row>
    <row r="4" spans="1:11" ht="4.5" hidden="1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1" ht="15" customHeight="1">
      <c r="A5" s="4"/>
      <c r="B5" s="4"/>
      <c r="C5" s="4"/>
      <c r="D5" s="7"/>
      <c r="E5" s="4"/>
      <c r="F5" s="4"/>
      <c r="G5" s="7"/>
      <c r="H5" s="4"/>
      <c r="I5" s="4"/>
      <c r="J5" s="286" t="s">
        <v>37</v>
      </c>
      <c r="K5" s="286"/>
    </row>
    <row r="6" spans="1:11" ht="16.5">
      <c r="A6" s="287" t="s">
        <v>43</v>
      </c>
      <c r="B6" s="288"/>
      <c r="C6" s="288"/>
      <c r="D6" s="288"/>
      <c r="E6" s="288"/>
      <c r="F6" s="288"/>
      <c r="G6" s="288"/>
      <c r="H6" s="288"/>
      <c r="I6" s="288"/>
      <c r="J6" s="288"/>
      <c r="K6" s="289"/>
    </row>
    <row r="7" spans="1:11" ht="17.25" customHeight="1">
      <c r="A7" s="277" t="s">
        <v>0</v>
      </c>
      <c r="B7" s="279" t="s">
        <v>23</v>
      </c>
      <c r="C7" s="280"/>
      <c r="D7" s="281"/>
      <c r="E7" s="282" t="s">
        <v>38</v>
      </c>
      <c r="F7" s="283"/>
      <c r="G7" s="284"/>
      <c r="H7" s="285" t="s">
        <v>74</v>
      </c>
      <c r="I7" s="285"/>
      <c r="J7" s="285"/>
      <c r="K7" s="285"/>
    </row>
    <row r="8" spans="1:11" s="8" customFormat="1" ht="70.5" customHeight="1">
      <c r="A8" s="278"/>
      <c r="B8" s="105" t="s">
        <v>153</v>
      </c>
      <c r="C8" s="3" t="s">
        <v>152</v>
      </c>
      <c r="D8" s="106" t="s">
        <v>53</v>
      </c>
      <c r="E8" s="105" t="s">
        <v>153</v>
      </c>
      <c r="F8" s="3" t="s">
        <v>152</v>
      </c>
      <c r="G8" s="106" t="s">
        <v>53</v>
      </c>
      <c r="H8" s="105" t="s">
        <v>153</v>
      </c>
      <c r="I8" s="105" t="s">
        <v>135</v>
      </c>
      <c r="J8" s="3" t="s">
        <v>152</v>
      </c>
      <c r="K8" s="106" t="s">
        <v>53</v>
      </c>
    </row>
    <row r="9" spans="1:11" s="8" customFormat="1" ht="29.25" customHeight="1">
      <c r="A9" s="107" t="s">
        <v>1</v>
      </c>
      <c r="B9" s="108">
        <f>SUM(B10:B18)</f>
        <v>21879</v>
      </c>
      <c r="C9" s="84">
        <f>SUM(C10:C19)</f>
        <v>23014</v>
      </c>
      <c r="D9" s="109">
        <f t="shared" ref="D9:D15" si="0">C9/B9*100</f>
        <v>105.18762283468166</v>
      </c>
      <c r="E9" s="108">
        <f>SUM(E10:E18)</f>
        <v>4558</v>
      </c>
      <c r="F9" s="84">
        <f>SUM(F10:F19)</f>
        <v>4466</v>
      </c>
      <c r="G9" s="109">
        <f>F9/E9*100</f>
        <v>97.981570864414209</v>
      </c>
      <c r="H9" s="110">
        <f t="shared" ref="H9:H37" si="1">B9+E9</f>
        <v>26437</v>
      </c>
      <c r="I9" s="110"/>
      <c r="J9" s="110">
        <f t="shared" ref="J9:J34" si="2">C9+F9</f>
        <v>27480</v>
      </c>
      <c r="K9" s="109">
        <f t="shared" ref="K9:K18" si="3">J9/H9*100</f>
        <v>103.945228278549</v>
      </c>
    </row>
    <row r="10" spans="1:11" s="10" customFormat="1" ht="20.25" customHeight="1">
      <c r="A10" s="111" t="s">
        <v>90</v>
      </c>
      <c r="B10" s="112">
        <v>17840</v>
      </c>
      <c r="C10" s="15">
        <v>20224</v>
      </c>
      <c r="D10" s="109">
        <f t="shared" si="0"/>
        <v>113.36322869955157</v>
      </c>
      <c r="E10" s="100">
        <v>1733</v>
      </c>
      <c r="F10" s="9">
        <v>1970</v>
      </c>
      <c r="G10" s="109">
        <f>F10/E10*100</f>
        <v>113.67570686670514</v>
      </c>
      <c r="H10" s="100">
        <f t="shared" si="1"/>
        <v>19573</v>
      </c>
      <c r="I10" s="100"/>
      <c r="J10" s="100">
        <f t="shared" si="2"/>
        <v>22194</v>
      </c>
      <c r="K10" s="109">
        <f t="shared" si="3"/>
        <v>113.39089562151945</v>
      </c>
    </row>
    <row r="11" spans="1:11" s="10" customFormat="1" ht="19.5" customHeight="1">
      <c r="A11" s="111" t="s">
        <v>95</v>
      </c>
      <c r="B11" s="112">
        <v>948</v>
      </c>
      <c r="C11" s="15">
        <v>1198</v>
      </c>
      <c r="D11" s="109">
        <f t="shared" si="0"/>
        <v>126.37130801687763</v>
      </c>
      <c r="E11" s="100">
        <v>241</v>
      </c>
      <c r="F11" s="9">
        <v>304</v>
      </c>
      <c r="G11" s="109">
        <f>F11/E11*100</f>
        <v>126.14107883817427</v>
      </c>
      <c r="H11" s="100">
        <f t="shared" si="1"/>
        <v>1189</v>
      </c>
      <c r="I11" s="100"/>
      <c r="J11" s="100">
        <f t="shared" si="2"/>
        <v>1502</v>
      </c>
      <c r="K11" s="109">
        <f t="shared" si="3"/>
        <v>126.3246425567704</v>
      </c>
    </row>
    <row r="12" spans="1:11" s="10" customFormat="1" ht="49.5" customHeight="1">
      <c r="A12" s="52" t="s">
        <v>141</v>
      </c>
      <c r="B12" s="113">
        <v>0</v>
      </c>
      <c r="C12" s="15">
        <v>460</v>
      </c>
      <c r="D12" s="109">
        <v>0</v>
      </c>
      <c r="E12" s="100">
        <v>0</v>
      </c>
      <c r="F12" s="9">
        <v>0</v>
      </c>
      <c r="G12" s="109">
        <v>0</v>
      </c>
      <c r="H12" s="100">
        <f t="shared" si="1"/>
        <v>0</v>
      </c>
      <c r="I12" s="100"/>
      <c r="J12" s="100">
        <f t="shared" si="2"/>
        <v>460</v>
      </c>
      <c r="K12" s="109">
        <v>0</v>
      </c>
    </row>
    <row r="13" spans="1:11" s="10" customFormat="1" ht="51.75" customHeight="1">
      <c r="A13" s="111" t="s">
        <v>85</v>
      </c>
      <c r="B13" s="113">
        <v>1359</v>
      </c>
      <c r="C13" s="14">
        <v>5</v>
      </c>
      <c r="D13" s="109">
        <f t="shared" si="0"/>
        <v>0.36791758646063283</v>
      </c>
      <c r="E13" s="100">
        <v>0</v>
      </c>
      <c r="F13" s="9">
        <v>0</v>
      </c>
      <c r="G13" s="109">
        <v>0</v>
      </c>
      <c r="H13" s="100">
        <f t="shared" si="1"/>
        <v>1359</v>
      </c>
      <c r="I13" s="100"/>
      <c r="J13" s="100">
        <f t="shared" si="2"/>
        <v>5</v>
      </c>
      <c r="K13" s="109">
        <f t="shared" si="3"/>
        <v>0.36791758646063283</v>
      </c>
    </row>
    <row r="14" spans="1:11" s="10" customFormat="1" ht="33" customHeight="1">
      <c r="A14" s="111" t="s">
        <v>15</v>
      </c>
      <c r="B14" s="112">
        <v>606</v>
      </c>
      <c r="C14" s="14">
        <v>409</v>
      </c>
      <c r="D14" s="109">
        <f t="shared" si="0"/>
        <v>67.491749174917487</v>
      </c>
      <c r="E14" s="100">
        <v>264</v>
      </c>
      <c r="F14" s="9">
        <v>176</v>
      </c>
      <c r="G14" s="109">
        <f>F14/E14*100</f>
        <v>66.666666666666657</v>
      </c>
      <c r="H14" s="100">
        <f t="shared" si="1"/>
        <v>870</v>
      </c>
      <c r="I14" s="100"/>
      <c r="J14" s="100">
        <f t="shared" si="2"/>
        <v>585</v>
      </c>
      <c r="K14" s="109">
        <f t="shared" si="3"/>
        <v>67.241379310344826</v>
      </c>
    </row>
    <row r="15" spans="1:11" s="10" customFormat="1" ht="52.5" customHeight="1">
      <c r="A15" s="111" t="s">
        <v>114</v>
      </c>
      <c r="B15" s="113">
        <v>833</v>
      </c>
      <c r="C15" s="15">
        <v>336</v>
      </c>
      <c r="D15" s="109">
        <f t="shared" si="0"/>
        <v>40.336134453781511</v>
      </c>
      <c r="E15" s="100">
        <v>0</v>
      </c>
      <c r="F15" s="9">
        <v>0</v>
      </c>
      <c r="G15" s="109">
        <v>0</v>
      </c>
      <c r="H15" s="100">
        <f t="shared" si="1"/>
        <v>833</v>
      </c>
      <c r="I15" s="100"/>
      <c r="J15" s="100">
        <f t="shared" si="2"/>
        <v>336</v>
      </c>
      <c r="K15" s="109">
        <f t="shared" si="3"/>
        <v>40.336134453781511</v>
      </c>
    </row>
    <row r="16" spans="1:11" s="8" customFormat="1" ht="35.25" customHeight="1">
      <c r="A16" s="111" t="s">
        <v>86</v>
      </c>
      <c r="B16" s="113">
        <v>0</v>
      </c>
      <c r="C16" s="14">
        <v>0</v>
      </c>
      <c r="D16" s="109">
        <v>0</v>
      </c>
      <c r="E16" s="100">
        <v>190</v>
      </c>
      <c r="F16" s="9">
        <v>96</v>
      </c>
      <c r="G16" s="109">
        <f>F16/E16*100</f>
        <v>50.526315789473685</v>
      </c>
      <c r="H16" s="100">
        <f t="shared" si="1"/>
        <v>190</v>
      </c>
      <c r="I16" s="100"/>
      <c r="J16" s="100">
        <f t="shared" si="2"/>
        <v>96</v>
      </c>
      <c r="K16" s="109">
        <f t="shared" si="3"/>
        <v>50.526315789473685</v>
      </c>
    </row>
    <row r="17" spans="1:15" s="8" customFormat="1" ht="20.25" customHeight="1">
      <c r="A17" s="111" t="s">
        <v>87</v>
      </c>
      <c r="B17" s="112">
        <v>0</v>
      </c>
      <c r="C17" s="14">
        <v>0</v>
      </c>
      <c r="D17" s="109">
        <v>0</v>
      </c>
      <c r="E17" s="100">
        <v>2130</v>
      </c>
      <c r="F17" s="9">
        <v>1920</v>
      </c>
      <c r="G17" s="109">
        <f>F17/E17*100</f>
        <v>90.140845070422543</v>
      </c>
      <c r="H17" s="100">
        <f t="shared" si="1"/>
        <v>2130</v>
      </c>
      <c r="I17" s="100"/>
      <c r="J17" s="100">
        <f t="shared" si="2"/>
        <v>1920</v>
      </c>
      <c r="K17" s="109">
        <f t="shared" si="3"/>
        <v>90.140845070422543</v>
      </c>
      <c r="L17" s="11"/>
      <c r="M17" s="11"/>
      <c r="N17" s="11"/>
      <c r="O17" s="11"/>
    </row>
    <row r="18" spans="1:15" s="8" customFormat="1" ht="16.5" customHeight="1">
      <c r="A18" s="111" t="s">
        <v>88</v>
      </c>
      <c r="B18" s="112">
        <v>293</v>
      </c>
      <c r="C18" s="15">
        <v>382</v>
      </c>
      <c r="D18" s="109">
        <f>C18/B18*100</f>
        <v>130.37542662116041</v>
      </c>
      <c r="E18" s="100">
        <v>0</v>
      </c>
      <c r="F18" s="9">
        <v>0</v>
      </c>
      <c r="G18" s="109">
        <v>0</v>
      </c>
      <c r="H18" s="100">
        <f t="shared" si="1"/>
        <v>293</v>
      </c>
      <c r="I18" s="100"/>
      <c r="J18" s="100">
        <f t="shared" si="2"/>
        <v>382</v>
      </c>
      <c r="K18" s="109">
        <f t="shared" si="3"/>
        <v>130.37542662116041</v>
      </c>
      <c r="L18" s="11"/>
      <c r="M18" s="11"/>
      <c r="N18" s="11"/>
      <c r="O18" s="11"/>
    </row>
    <row r="19" spans="1:15" s="8" customFormat="1" ht="84.75" hidden="1" customHeight="1">
      <c r="A19" s="111" t="s">
        <v>89</v>
      </c>
      <c r="B19" s="108">
        <f>SUM(B20:B32)</f>
        <v>2736</v>
      </c>
      <c r="C19" s="15"/>
      <c r="D19" s="109">
        <v>0</v>
      </c>
      <c r="E19" s="108">
        <f>SUM(E20:E32)</f>
        <v>406</v>
      </c>
      <c r="F19" s="9"/>
      <c r="G19" s="109">
        <v>0</v>
      </c>
      <c r="H19" s="100">
        <f t="shared" si="1"/>
        <v>3142</v>
      </c>
      <c r="I19" s="100"/>
      <c r="J19" s="100">
        <f t="shared" si="2"/>
        <v>0</v>
      </c>
      <c r="K19" s="109">
        <v>0</v>
      </c>
      <c r="L19" s="11"/>
      <c r="M19" s="11"/>
      <c r="N19" s="11"/>
      <c r="O19" s="11"/>
    </row>
    <row r="20" spans="1:15" s="13" customFormat="1" ht="31.5" customHeight="1">
      <c r="A20" s="107" t="s">
        <v>2</v>
      </c>
      <c r="B20" s="108">
        <f>SUM(B21:B33)</f>
        <v>1368</v>
      </c>
      <c r="C20" s="84">
        <f>SUM(C21:C33)</f>
        <v>6221</v>
      </c>
      <c r="D20" s="109">
        <f t="shared" ref="D20:D32" si="4">C20/B20*100</f>
        <v>454.75146198830407</v>
      </c>
      <c r="E20" s="108">
        <f>SUM(E21:E33)</f>
        <v>203</v>
      </c>
      <c r="F20" s="84">
        <f>SUM(F21:F33)</f>
        <v>326</v>
      </c>
      <c r="G20" s="109">
        <f>F20/E20*100</f>
        <v>160.59113300492612</v>
      </c>
      <c r="H20" s="110">
        <f t="shared" si="1"/>
        <v>1571</v>
      </c>
      <c r="I20" s="110"/>
      <c r="J20" s="110">
        <f t="shared" si="2"/>
        <v>6547</v>
      </c>
      <c r="K20" s="109">
        <f>J20/H20*100</f>
        <v>416.74092934436669</v>
      </c>
      <c r="L20" s="12"/>
      <c r="M20" s="12"/>
      <c r="N20" s="12"/>
      <c r="O20" s="12"/>
    </row>
    <row r="21" spans="1:15" s="8" customFormat="1" ht="17.25" customHeight="1">
      <c r="A21" s="114" t="s">
        <v>16</v>
      </c>
      <c r="B21" s="112">
        <v>725</v>
      </c>
      <c r="C21" s="15">
        <v>5217</v>
      </c>
      <c r="D21" s="109">
        <f t="shared" si="4"/>
        <v>719.58620689655163</v>
      </c>
      <c r="E21" s="100">
        <v>110</v>
      </c>
      <c r="F21" s="9">
        <v>83</v>
      </c>
      <c r="G21" s="109">
        <f>F21/E21*100</f>
        <v>75.454545454545453</v>
      </c>
      <c r="H21" s="100">
        <f t="shared" si="1"/>
        <v>835</v>
      </c>
      <c r="I21" s="100"/>
      <c r="J21" s="100">
        <f t="shared" si="2"/>
        <v>5300</v>
      </c>
      <c r="K21" s="109">
        <f>J21/H21*100</f>
        <v>634.73053892215569</v>
      </c>
    </row>
    <row r="22" spans="1:15" s="8" customFormat="1" ht="21.75" customHeight="1">
      <c r="A22" s="114" t="s">
        <v>42</v>
      </c>
      <c r="B22" s="112">
        <v>41</v>
      </c>
      <c r="C22" s="15">
        <v>65</v>
      </c>
      <c r="D22" s="109">
        <f t="shared" si="4"/>
        <v>158.53658536585365</v>
      </c>
      <c r="E22" s="100">
        <v>68</v>
      </c>
      <c r="F22" s="9">
        <v>222</v>
      </c>
      <c r="G22" s="109">
        <f>F22/E22*100</f>
        <v>326.47058823529409</v>
      </c>
      <c r="H22" s="100">
        <f t="shared" si="1"/>
        <v>109</v>
      </c>
      <c r="I22" s="100"/>
      <c r="J22" s="100">
        <f t="shared" si="2"/>
        <v>287</v>
      </c>
      <c r="K22" s="109">
        <f>J22/H22*100</f>
        <v>263.30275229357795</v>
      </c>
    </row>
    <row r="23" spans="1:15" s="8" customFormat="1" ht="32.25" customHeight="1">
      <c r="A23" s="114" t="s">
        <v>14</v>
      </c>
      <c r="B23" s="112">
        <v>0</v>
      </c>
      <c r="C23" s="15">
        <v>0</v>
      </c>
      <c r="D23" s="109">
        <v>0</v>
      </c>
      <c r="E23" s="100">
        <v>0</v>
      </c>
      <c r="F23" s="9">
        <v>0</v>
      </c>
      <c r="G23" s="109">
        <v>0</v>
      </c>
      <c r="H23" s="100">
        <f t="shared" si="1"/>
        <v>0</v>
      </c>
      <c r="I23" s="100"/>
      <c r="J23" s="100">
        <f t="shared" si="2"/>
        <v>0</v>
      </c>
      <c r="K23" s="109">
        <v>0</v>
      </c>
    </row>
    <row r="24" spans="1:15" s="8" customFormat="1" ht="34.5" customHeight="1">
      <c r="A24" s="114" t="s">
        <v>22</v>
      </c>
      <c r="B24" s="112">
        <v>32</v>
      </c>
      <c r="C24" s="15">
        <v>134</v>
      </c>
      <c r="D24" s="109">
        <f t="shared" si="4"/>
        <v>418.75</v>
      </c>
      <c r="E24" s="100">
        <v>0</v>
      </c>
      <c r="F24" s="9">
        <v>0</v>
      </c>
      <c r="G24" s="109">
        <v>0</v>
      </c>
      <c r="H24" s="100">
        <f t="shared" si="1"/>
        <v>32</v>
      </c>
      <c r="I24" s="100"/>
      <c r="J24" s="100">
        <f t="shared" si="2"/>
        <v>134</v>
      </c>
      <c r="K24" s="109">
        <f t="shared" ref="K24:K29" si="5">J24/H24*100</f>
        <v>418.75</v>
      </c>
    </row>
    <row r="25" spans="1:15" s="8" customFormat="1" ht="21.75" customHeight="1">
      <c r="A25" s="114" t="s">
        <v>102</v>
      </c>
      <c r="B25" s="112">
        <v>0</v>
      </c>
      <c r="C25" s="15">
        <v>1</v>
      </c>
      <c r="D25" s="109">
        <v>0</v>
      </c>
      <c r="E25" s="100">
        <v>25</v>
      </c>
      <c r="F25" s="9">
        <v>16</v>
      </c>
      <c r="G25" s="109">
        <f>F25/E25*100</f>
        <v>64</v>
      </c>
      <c r="H25" s="100">
        <f t="shared" si="1"/>
        <v>25</v>
      </c>
      <c r="I25" s="100"/>
      <c r="J25" s="100">
        <f t="shared" si="2"/>
        <v>17</v>
      </c>
      <c r="K25" s="109">
        <f t="shared" si="5"/>
        <v>68</v>
      </c>
    </row>
    <row r="26" spans="1:15" s="8" customFormat="1" ht="36" customHeight="1">
      <c r="A26" s="114" t="s">
        <v>52</v>
      </c>
      <c r="B26" s="112">
        <v>323</v>
      </c>
      <c r="C26" s="15">
        <v>723</v>
      </c>
      <c r="D26" s="109">
        <f t="shared" si="4"/>
        <v>223.83900928792571</v>
      </c>
      <c r="E26" s="100">
        <v>0</v>
      </c>
      <c r="F26" s="9">
        <v>0</v>
      </c>
      <c r="G26" s="109">
        <v>0</v>
      </c>
      <c r="H26" s="100">
        <f t="shared" si="1"/>
        <v>323</v>
      </c>
      <c r="I26" s="100"/>
      <c r="J26" s="100">
        <f t="shared" si="2"/>
        <v>723</v>
      </c>
      <c r="K26" s="109">
        <f t="shared" si="5"/>
        <v>223.83900928792571</v>
      </c>
    </row>
    <row r="27" spans="1:15" s="8" customFormat="1" ht="18" customHeight="1">
      <c r="A27" s="114" t="s">
        <v>18</v>
      </c>
      <c r="B27" s="112">
        <v>0</v>
      </c>
      <c r="C27" s="15">
        <v>0</v>
      </c>
      <c r="D27" s="109">
        <v>0</v>
      </c>
      <c r="E27" s="100">
        <v>0</v>
      </c>
      <c r="F27" s="9">
        <v>0</v>
      </c>
      <c r="G27" s="109">
        <v>0</v>
      </c>
      <c r="H27" s="100">
        <f t="shared" si="1"/>
        <v>0</v>
      </c>
      <c r="I27" s="100"/>
      <c r="J27" s="100">
        <f t="shared" si="2"/>
        <v>0</v>
      </c>
      <c r="K27" s="109">
        <v>0</v>
      </c>
    </row>
    <row r="28" spans="1:15" s="8" customFormat="1" ht="17.25" customHeight="1">
      <c r="A28" s="114" t="s">
        <v>5</v>
      </c>
      <c r="B28" s="112">
        <v>160</v>
      </c>
      <c r="C28" s="15">
        <v>39</v>
      </c>
      <c r="D28" s="109">
        <f t="shared" si="4"/>
        <v>24.375</v>
      </c>
      <c r="E28" s="100">
        <v>0</v>
      </c>
      <c r="F28" s="9">
        <v>5</v>
      </c>
      <c r="G28" s="109">
        <v>0</v>
      </c>
      <c r="H28" s="100">
        <f t="shared" si="1"/>
        <v>160</v>
      </c>
      <c r="I28" s="100"/>
      <c r="J28" s="100">
        <f t="shared" si="2"/>
        <v>44</v>
      </c>
      <c r="K28" s="109">
        <f t="shared" si="5"/>
        <v>27.500000000000004</v>
      </c>
    </row>
    <row r="29" spans="1:15" s="8" customFormat="1" ht="33.75" customHeight="1">
      <c r="A29" s="114" t="s">
        <v>17</v>
      </c>
      <c r="B29" s="112">
        <v>87</v>
      </c>
      <c r="C29" s="15">
        <v>42</v>
      </c>
      <c r="D29" s="109">
        <f t="shared" si="4"/>
        <v>48.275862068965516</v>
      </c>
      <c r="E29" s="100">
        <v>0</v>
      </c>
      <c r="F29" s="9">
        <v>0</v>
      </c>
      <c r="G29" s="109">
        <v>0</v>
      </c>
      <c r="H29" s="100">
        <f t="shared" si="1"/>
        <v>87</v>
      </c>
      <c r="I29" s="100"/>
      <c r="J29" s="100">
        <f t="shared" si="2"/>
        <v>42</v>
      </c>
      <c r="K29" s="109">
        <f t="shared" si="5"/>
        <v>48.275862068965516</v>
      </c>
    </row>
    <row r="30" spans="1:15" s="8" customFormat="1" ht="20.25" customHeight="1">
      <c r="A30" s="114" t="s">
        <v>36</v>
      </c>
      <c r="B30" s="112">
        <v>0</v>
      </c>
      <c r="C30" s="15">
        <v>0</v>
      </c>
      <c r="D30" s="109">
        <v>0</v>
      </c>
      <c r="E30" s="100">
        <v>0</v>
      </c>
      <c r="F30" s="9">
        <v>0</v>
      </c>
      <c r="G30" s="109">
        <v>0</v>
      </c>
      <c r="H30" s="100">
        <f t="shared" si="1"/>
        <v>0</v>
      </c>
      <c r="I30" s="100"/>
      <c r="J30" s="100">
        <f t="shared" si="2"/>
        <v>0</v>
      </c>
      <c r="K30" s="109">
        <v>0</v>
      </c>
    </row>
    <row r="31" spans="1:15" s="8" customFormat="1" ht="19.5" customHeight="1">
      <c r="A31" s="114" t="s">
        <v>78</v>
      </c>
      <c r="B31" s="112">
        <v>0</v>
      </c>
      <c r="C31" s="15">
        <v>0</v>
      </c>
      <c r="D31" s="109">
        <v>0</v>
      </c>
      <c r="E31" s="100">
        <v>0</v>
      </c>
      <c r="F31" s="9">
        <v>0</v>
      </c>
      <c r="G31" s="109">
        <v>0</v>
      </c>
      <c r="H31" s="100">
        <f t="shared" si="1"/>
        <v>0</v>
      </c>
      <c r="I31" s="100"/>
      <c r="J31" s="100">
        <f t="shared" si="2"/>
        <v>0</v>
      </c>
      <c r="K31" s="109">
        <v>0</v>
      </c>
    </row>
    <row r="32" spans="1:15" s="8" customFormat="1" ht="27.75" hidden="1" customHeight="1">
      <c r="A32" s="114" t="s">
        <v>82</v>
      </c>
      <c r="B32" s="112"/>
      <c r="C32" s="15"/>
      <c r="D32" s="109" t="e">
        <f t="shared" si="4"/>
        <v>#DIV/0!</v>
      </c>
      <c r="E32" s="100"/>
      <c r="F32" s="9"/>
      <c r="G32" s="109" t="e">
        <f>F32/E32*100</f>
        <v>#DIV/0!</v>
      </c>
      <c r="H32" s="100">
        <f t="shared" si="1"/>
        <v>0</v>
      </c>
      <c r="I32" s="100"/>
      <c r="J32" s="100">
        <f t="shared" si="2"/>
        <v>0</v>
      </c>
      <c r="K32" s="109" t="e">
        <f>J32/H32*100</f>
        <v>#DIV/0!</v>
      </c>
    </row>
    <row r="33" spans="1:13" s="8" customFormat="1" ht="35.25" customHeight="1">
      <c r="A33" s="114" t="s">
        <v>103</v>
      </c>
      <c r="B33" s="112">
        <v>0</v>
      </c>
      <c r="C33" s="15">
        <v>0</v>
      </c>
      <c r="D33" s="109">
        <v>0</v>
      </c>
      <c r="E33" s="100">
        <v>0</v>
      </c>
      <c r="F33" s="9">
        <v>0</v>
      </c>
      <c r="G33" s="109">
        <v>0</v>
      </c>
      <c r="H33" s="100">
        <f t="shared" si="1"/>
        <v>0</v>
      </c>
      <c r="I33" s="100"/>
      <c r="J33" s="100">
        <f t="shared" si="2"/>
        <v>0</v>
      </c>
      <c r="K33" s="109">
        <v>0</v>
      </c>
    </row>
    <row r="34" spans="1:13" s="13" customFormat="1" ht="32.25" customHeight="1">
      <c r="A34" s="115" t="s">
        <v>19</v>
      </c>
      <c r="B34" s="108">
        <f>B20+B9</f>
        <v>23247</v>
      </c>
      <c r="C34" s="84">
        <f>C20+C9</f>
        <v>29235</v>
      </c>
      <c r="D34" s="109">
        <f>C34/B34*100</f>
        <v>125.75816234352818</v>
      </c>
      <c r="E34" s="108">
        <f>E20+E9</f>
        <v>4761</v>
      </c>
      <c r="F34" s="84">
        <f>F20+F9</f>
        <v>4792</v>
      </c>
      <c r="G34" s="109">
        <f>F34/E34*100</f>
        <v>100.65112371350557</v>
      </c>
      <c r="H34" s="110">
        <f t="shared" si="1"/>
        <v>28008</v>
      </c>
      <c r="I34" s="110"/>
      <c r="J34" s="110">
        <f t="shared" si="2"/>
        <v>34027</v>
      </c>
      <c r="K34" s="109">
        <f>J34/H34*100</f>
        <v>121.49028848900313</v>
      </c>
    </row>
    <row r="35" spans="1:13" s="13" customFormat="1" ht="33" customHeight="1">
      <c r="A35" s="114" t="s">
        <v>99</v>
      </c>
      <c r="B35" s="116">
        <v>0</v>
      </c>
      <c r="C35" s="116">
        <v>0</v>
      </c>
      <c r="D35" s="109">
        <v>0</v>
      </c>
      <c r="E35" s="116">
        <v>0</v>
      </c>
      <c r="F35" s="116">
        <v>495</v>
      </c>
      <c r="G35" s="109">
        <v>0</v>
      </c>
      <c r="H35" s="117">
        <f t="shared" si="1"/>
        <v>0</v>
      </c>
      <c r="I35" s="117"/>
      <c r="J35" s="117">
        <f>F35+C35</f>
        <v>495</v>
      </c>
      <c r="K35" s="109">
        <v>0</v>
      </c>
    </row>
    <row r="36" spans="1:13" s="8" customFormat="1" ht="69.75" customHeight="1">
      <c r="A36" s="81" t="s">
        <v>136</v>
      </c>
      <c r="B36" s="118">
        <v>43380</v>
      </c>
      <c r="C36" s="118">
        <v>51859</v>
      </c>
      <c r="D36" s="109">
        <f>C36/B36*100</f>
        <v>119.54587367450438</v>
      </c>
      <c r="E36" s="119">
        <v>0</v>
      </c>
      <c r="F36" s="119">
        <v>0</v>
      </c>
      <c r="G36" s="109">
        <v>0</v>
      </c>
      <c r="H36" s="117">
        <f t="shared" si="1"/>
        <v>43380</v>
      </c>
      <c r="I36" s="117"/>
      <c r="J36" s="117">
        <f>C36+F36</f>
        <v>51859</v>
      </c>
      <c r="K36" s="109">
        <f>J36/H36*100</f>
        <v>119.54587367450438</v>
      </c>
    </row>
    <row r="37" spans="1:13" s="8" customFormat="1" ht="68.25" customHeight="1">
      <c r="A37" s="53" t="s">
        <v>137</v>
      </c>
      <c r="B37" s="118">
        <v>0</v>
      </c>
      <c r="C37" s="118">
        <v>0</v>
      </c>
      <c r="D37" s="109">
        <v>0</v>
      </c>
      <c r="E37" s="119">
        <v>0</v>
      </c>
      <c r="F37" s="119">
        <v>0</v>
      </c>
      <c r="G37" s="109">
        <v>0</v>
      </c>
      <c r="H37" s="117">
        <f t="shared" si="1"/>
        <v>0</v>
      </c>
      <c r="I37" s="117"/>
      <c r="J37" s="117">
        <f>C37+F37</f>
        <v>0</v>
      </c>
      <c r="K37" s="109">
        <v>0</v>
      </c>
    </row>
    <row r="38" spans="1:13" s="8" customFormat="1" ht="68.25" customHeight="1">
      <c r="A38" s="81" t="s">
        <v>138</v>
      </c>
      <c r="B38" s="113">
        <v>0</v>
      </c>
      <c r="C38" s="113">
        <v>0</v>
      </c>
      <c r="D38" s="109">
        <v>0</v>
      </c>
      <c r="E38" s="100">
        <v>3545</v>
      </c>
      <c r="F38" s="100">
        <v>4254</v>
      </c>
      <c r="G38" s="109">
        <f>F38/E38*100</f>
        <v>120</v>
      </c>
      <c r="H38" s="120">
        <f>E38</f>
        <v>3545</v>
      </c>
      <c r="I38" s="120"/>
      <c r="J38" s="120">
        <f>F38</f>
        <v>4254</v>
      </c>
      <c r="K38" s="109">
        <f t="shared" ref="K38:K43" si="6">J38/H38*100</f>
        <v>120</v>
      </c>
    </row>
    <row r="39" spans="1:13" s="8" customFormat="1" ht="64.5" customHeight="1">
      <c r="A39" s="81" t="s">
        <v>139</v>
      </c>
      <c r="B39" s="100">
        <v>0</v>
      </c>
      <c r="C39" s="100">
        <v>0</v>
      </c>
      <c r="D39" s="109">
        <v>0</v>
      </c>
      <c r="E39" s="100">
        <v>0</v>
      </c>
      <c r="F39" s="100">
        <v>500</v>
      </c>
      <c r="G39" s="109">
        <v>0</v>
      </c>
      <c r="H39" s="120">
        <f>E39</f>
        <v>0</v>
      </c>
      <c r="I39" s="120"/>
      <c r="J39" s="120">
        <f>F39</f>
        <v>500</v>
      </c>
      <c r="K39" s="109">
        <v>0</v>
      </c>
      <c r="M39" s="20"/>
    </row>
    <row r="40" spans="1:13" s="8" customFormat="1" ht="72" customHeight="1">
      <c r="A40" s="121" t="s">
        <v>100</v>
      </c>
      <c r="B40" s="100">
        <v>612</v>
      </c>
      <c r="C40" s="100">
        <v>771</v>
      </c>
      <c r="D40" s="109">
        <f>C40/B40*100</f>
        <v>125.98039215686273</v>
      </c>
      <c r="E40" s="100">
        <v>0</v>
      </c>
      <c r="F40" s="100">
        <v>0</v>
      </c>
      <c r="G40" s="109">
        <v>0</v>
      </c>
      <c r="H40" s="120">
        <f>B40+E40</f>
        <v>612</v>
      </c>
      <c r="I40" s="120"/>
      <c r="J40" s="120">
        <f>C40+F40</f>
        <v>771</v>
      </c>
      <c r="K40" s="109">
        <f t="shared" si="6"/>
        <v>125.98039215686273</v>
      </c>
    </row>
    <row r="41" spans="1:13" s="8" customFormat="1" ht="58.5" customHeight="1">
      <c r="A41" s="121" t="s">
        <v>123</v>
      </c>
      <c r="B41" s="112">
        <v>0</v>
      </c>
      <c r="C41" s="112">
        <v>0</v>
      </c>
      <c r="D41" s="109">
        <v>0</v>
      </c>
      <c r="E41" s="100">
        <v>286</v>
      </c>
      <c r="F41" s="100">
        <v>22</v>
      </c>
      <c r="G41" s="109">
        <f>F41/E41*100</f>
        <v>7.6923076923076925</v>
      </c>
      <c r="H41" s="120">
        <f>B41+E41</f>
        <v>286</v>
      </c>
      <c r="I41" s="120"/>
      <c r="J41" s="120">
        <f>C41+F41</f>
        <v>22</v>
      </c>
      <c r="K41" s="109">
        <f t="shared" si="6"/>
        <v>7.6923076923076925</v>
      </c>
      <c r="L41" s="20"/>
    </row>
    <row r="42" spans="1:13" s="8" customFormat="1" ht="50.25" customHeight="1">
      <c r="A42" s="121" t="s">
        <v>121</v>
      </c>
      <c r="B42" s="112">
        <v>67399</v>
      </c>
      <c r="C42" s="112">
        <v>81052</v>
      </c>
      <c r="D42" s="109">
        <f>C42/B42*100</f>
        <v>120.25697710648527</v>
      </c>
      <c r="E42" s="100">
        <v>554</v>
      </c>
      <c r="F42" s="100">
        <v>2473</v>
      </c>
      <c r="G42" s="109">
        <f>F42/E42*100</f>
        <v>446.38989169675096</v>
      </c>
      <c r="H42" s="120">
        <f>B42+E42</f>
        <v>67953</v>
      </c>
      <c r="I42" s="120"/>
      <c r="J42" s="120">
        <f>C42+F42</f>
        <v>83525</v>
      </c>
      <c r="K42" s="109">
        <f t="shared" si="6"/>
        <v>122.91583888864362</v>
      </c>
    </row>
    <row r="43" spans="1:13" s="8" customFormat="1" ht="22.5" customHeight="1">
      <c r="A43" s="122" t="s">
        <v>3</v>
      </c>
      <c r="B43" s="123">
        <f>SUM(B34:B42)</f>
        <v>134638</v>
      </c>
      <c r="C43" s="123">
        <f>SUM(C34:C42)</f>
        <v>162917</v>
      </c>
      <c r="D43" s="109">
        <f>C43/B43*100</f>
        <v>121.00372851646637</v>
      </c>
      <c r="E43" s="123">
        <f>E34+E38+E39+E41+E35+E36+E42</f>
        <v>9146</v>
      </c>
      <c r="F43" s="123">
        <f>F34+F38+F39+F41+F35+F36+F42</f>
        <v>12536</v>
      </c>
      <c r="G43" s="109">
        <f>F43/E43*100</f>
        <v>137.06538377432759</v>
      </c>
      <c r="H43" s="123">
        <f>(B43+E43)-(B40+E38+E39+E41+E42)</f>
        <v>138787</v>
      </c>
      <c r="I43" s="123"/>
      <c r="J43" s="123">
        <f>(C43+F43)-(F38+F39+F42+C40)</f>
        <v>167455</v>
      </c>
      <c r="K43" s="109">
        <f t="shared" si="6"/>
        <v>120.65611332473503</v>
      </c>
    </row>
    <row r="44" spans="1:13" s="8" customFormat="1" ht="20.25" customHeight="1" thickBot="1">
      <c r="A44" s="124" t="s">
        <v>101</v>
      </c>
      <c r="B44" s="125">
        <f>B43-B124</f>
        <v>131093</v>
      </c>
      <c r="C44" s="125">
        <f>C43-C128</f>
        <v>8062</v>
      </c>
      <c r="D44" s="125"/>
      <c r="E44" s="125">
        <f>E43-E124</f>
        <v>9146</v>
      </c>
      <c r="F44" s="125">
        <f>F43-F128</f>
        <v>1380</v>
      </c>
      <c r="G44" s="126"/>
      <c r="H44" s="125">
        <f>B44+E44</f>
        <v>140239</v>
      </c>
      <c r="I44" s="125"/>
      <c r="J44" s="125">
        <f>J43-J128</f>
        <v>9442</v>
      </c>
      <c r="K44" s="125"/>
      <c r="L44" s="46"/>
    </row>
    <row r="45" spans="1:13" s="8" customFormat="1" ht="24" customHeight="1" thickBot="1">
      <c r="A45" s="290" t="s">
        <v>79</v>
      </c>
      <c r="B45" s="291"/>
      <c r="C45" s="291"/>
      <c r="D45" s="291"/>
      <c r="E45" s="291"/>
      <c r="F45" s="291"/>
      <c r="G45" s="291"/>
      <c r="H45" s="291"/>
      <c r="I45" s="291"/>
      <c r="J45" s="291"/>
      <c r="K45" s="292"/>
    </row>
    <row r="46" spans="1:13" s="8" customFormat="1" ht="19.5" customHeight="1">
      <c r="A46" s="293" t="s">
        <v>35</v>
      </c>
      <c r="B46" s="294" t="s">
        <v>23</v>
      </c>
      <c r="C46" s="294"/>
      <c r="D46" s="294"/>
      <c r="E46" s="295" t="s">
        <v>38</v>
      </c>
      <c r="F46" s="296"/>
      <c r="G46" s="297"/>
      <c r="H46" s="298" t="s">
        <v>74</v>
      </c>
      <c r="I46" s="298"/>
      <c r="J46" s="298"/>
      <c r="K46" s="298"/>
    </row>
    <row r="47" spans="1:13" s="8" customFormat="1" ht="69" customHeight="1">
      <c r="A47" s="278"/>
      <c r="B47" s="105" t="s">
        <v>153</v>
      </c>
      <c r="C47" s="105" t="s">
        <v>152</v>
      </c>
      <c r="D47" s="106" t="s">
        <v>53</v>
      </c>
      <c r="E47" s="105" t="s">
        <v>153</v>
      </c>
      <c r="F47" s="105" t="s">
        <v>152</v>
      </c>
      <c r="G47" s="106" t="s">
        <v>53</v>
      </c>
      <c r="H47" s="105" t="s">
        <v>153</v>
      </c>
      <c r="I47" s="105" t="s">
        <v>126</v>
      </c>
      <c r="J47" s="105" t="s">
        <v>152</v>
      </c>
      <c r="K47" s="106" t="s">
        <v>53</v>
      </c>
    </row>
    <row r="48" spans="1:13" s="8" customFormat="1" ht="33.75" customHeight="1">
      <c r="A48" s="127" t="s">
        <v>46</v>
      </c>
      <c r="B48" s="128">
        <f>SUM(B49:B55)</f>
        <v>7722</v>
      </c>
      <c r="C48" s="128">
        <f>SUM(C49:C55)</f>
        <v>6976</v>
      </c>
      <c r="D48" s="109">
        <f t="shared" ref="D48:D79" si="7">IF(B48=0,  "0 ", C48/B48*100)</f>
        <v>90.339290339290329</v>
      </c>
      <c r="E48" s="128">
        <f>SUM(E49:E55)</f>
        <v>4628</v>
      </c>
      <c r="F48" s="128">
        <f>SUM(F49:F55)</f>
        <v>4572</v>
      </c>
      <c r="G48" s="109">
        <f t="shared" ref="G48:G79" si="8">IF(E48=0,  "0 ", F48/E48*100)</f>
        <v>98.789974070872944</v>
      </c>
      <c r="H48" s="128">
        <f>SUM(H49:H55)</f>
        <v>12319</v>
      </c>
      <c r="I48" s="128">
        <f>SUM(I49:I55)</f>
        <v>2120</v>
      </c>
      <c r="J48" s="128">
        <f>SUM(J49:J55)</f>
        <v>11545</v>
      </c>
      <c r="K48" s="109">
        <f t="shared" ref="K48:K79" si="9">IF(H48=0,  "0 ", J48/H48*100)</f>
        <v>93.717022485591357</v>
      </c>
    </row>
    <row r="49" spans="1:12" s="8" customFormat="1" ht="76.5" customHeight="1">
      <c r="A49" s="97" t="s">
        <v>54</v>
      </c>
      <c r="B49" s="129">
        <v>252</v>
      </c>
      <c r="C49" s="129">
        <v>198</v>
      </c>
      <c r="D49" s="109">
        <f t="shared" si="7"/>
        <v>78.571428571428569</v>
      </c>
      <c r="E49" s="129">
        <v>0</v>
      </c>
      <c r="F49" s="129">
        <v>0</v>
      </c>
      <c r="G49" s="109" t="str">
        <f t="shared" si="8"/>
        <v xml:space="preserve">0 </v>
      </c>
      <c r="H49" s="99">
        <f>B49+E49</f>
        <v>252</v>
      </c>
      <c r="I49" s="99"/>
      <c r="J49" s="100">
        <f>C49+F49</f>
        <v>198</v>
      </c>
      <c r="K49" s="109">
        <f t="shared" si="9"/>
        <v>78.571428571428569</v>
      </c>
    </row>
    <row r="50" spans="1:12" s="8" customFormat="1" ht="103.5" customHeight="1">
      <c r="A50" s="97" t="s">
        <v>55</v>
      </c>
      <c r="B50" s="98">
        <v>409</v>
      </c>
      <c r="C50" s="98">
        <v>267</v>
      </c>
      <c r="D50" s="109">
        <f t="shared" si="7"/>
        <v>65.281173594132028</v>
      </c>
      <c r="E50" s="98">
        <v>17</v>
      </c>
      <c r="F50" s="99">
        <v>2</v>
      </c>
      <c r="G50" s="109">
        <f t="shared" si="8"/>
        <v>11.76470588235294</v>
      </c>
      <c r="H50" s="99">
        <v>409</v>
      </c>
      <c r="I50" s="99">
        <v>22</v>
      </c>
      <c r="J50" s="100">
        <v>267</v>
      </c>
      <c r="K50" s="109">
        <f t="shared" si="9"/>
        <v>65.281173594132028</v>
      </c>
    </row>
    <row r="51" spans="1:12" s="10" customFormat="1" ht="136.5" customHeight="1">
      <c r="A51" s="97" t="s">
        <v>56</v>
      </c>
      <c r="B51" s="98">
        <v>5887</v>
      </c>
      <c r="C51" s="98">
        <v>5251</v>
      </c>
      <c r="D51" s="109">
        <f t="shared" si="7"/>
        <v>89.196534737557329</v>
      </c>
      <c r="E51" s="98">
        <v>4538</v>
      </c>
      <c r="F51" s="99">
        <v>4422</v>
      </c>
      <c r="G51" s="109">
        <f t="shared" si="8"/>
        <v>97.443807844865589</v>
      </c>
      <c r="H51" s="99">
        <v>10411</v>
      </c>
      <c r="I51" s="99">
        <v>240</v>
      </c>
      <c r="J51" s="100">
        <v>9672</v>
      </c>
      <c r="K51" s="109">
        <f t="shared" si="9"/>
        <v>92.901738545768893</v>
      </c>
      <c r="L51" s="46"/>
    </row>
    <row r="52" spans="1:12" s="10" customFormat="1" ht="28.5" customHeight="1">
      <c r="A52" s="97" t="s">
        <v>92</v>
      </c>
      <c r="B52" s="98">
        <v>0</v>
      </c>
      <c r="C52" s="98">
        <v>0</v>
      </c>
      <c r="D52" s="109" t="str">
        <f t="shared" si="7"/>
        <v xml:space="preserve">0 </v>
      </c>
      <c r="E52" s="98">
        <v>0</v>
      </c>
      <c r="F52" s="99">
        <v>0</v>
      </c>
      <c r="G52" s="109" t="str">
        <f t="shared" si="8"/>
        <v xml:space="preserve">0 </v>
      </c>
      <c r="H52" s="99">
        <f>B52+E52</f>
        <v>0</v>
      </c>
      <c r="I52" s="99"/>
      <c r="J52" s="100">
        <f>C52+F52</f>
        <v>0</v>
      </c>
      <c r="K52" s="109" t="str">
        <f t="shared" si="9"/>
        <v xml:space="preserve">0 </v>
      </c>
      <c r="L52" s="46"/>
    </row>
    <row r="53" spans="1:12" s="8" customFormat="1" ht="36.75" customHeight="1">
      <c r="A53" s="97" t="s">
        <v>6</v>
      </c>
      <c r="B53" s="98">
        <v>184</v>
      </c>
      <c r="C53" s="98">
        <v>190</v>
      </c>
      <c r="D53" s="109">
        <f t="shared" si="7"/>
        <v>103.26086956521738</v>
      </c>
      <c r="E53" s="98">
        <v>0</v>
      </c>
      <c r="F53" s="99">
        <v>0</v>
      </c>
      <c r="G53" s="109" t="str">
        <f t="shared" si="8"/>
        <v xml:space="preserve">0 </v>
      </c>
      <c r="H53" s="99">
        <f>B53+E53</f>
        <v>184</v>
      </c>
      <c r="I53" s="99"/>
      <c r="J53" s="100">
        <f>C53+F53</f>
        <v>190</v>
      </c>
      <c r="K53" s="109">
        <f t="shared" si="9"/>
        <v>103.26086956521738</v>
      </c>
      <c r="L53" s="46"/>
    </row>
    <row r="54" spans="1:12" s="8" customFormat="1" ht="31.5" customHeight="1">
      <c r="A54" s="97" t="s">
        <v>75</v>
      </c>
      <c r="B54" s="98">
        <v>0</v>
      </c>
      <c r="C54" s="98">
        <v>0</v>
      </c>
      <c r="D54" s="109" t="str">
        <f t="shared" si="7"/>
        <v xml:space="preserve">0 </v>
      </c>
      <c r="E54" s="98">
        <v>0</v>
      </c>
      <c r="F54" s="99">
        <v>0</v>
      </c>
      <c r="G54" s="109" t="str">
        <f t="shared" si="8"/>
        <v xml:space="preserve">0 </v>
      </c>
      <c r="H54" s="99">
        <v>0</v>
      </c>
      <c r="I54" s="99"/>
      <c r="J54" s="100">
        <f>C54+F54</f>
        <v>0</v>
      </c>
      <c r="K54" s="109" t="str">
        <f t="shared" si="9"/>
        <v xml:space="preserve">0 </v>
      </c>
      <c r="L54" s="46"/>
    </row>
    <row r="55" spans="1:12" s="8" customFormat="1" ht="33.75" customHeight="1">
      <c r="A55" s="97" t="s">
        <v>57</v>
      </c>
      <c r="B55" s="98">
        <v>990</v>
      </c>
      <c r="C55" s="98">
        <v>1070</v>
      </c>
      <c r="D55" s="109">
        <f t="shared" si="7"/>
        <v>108.08080808080808</v>
      </c>
      <c r="E55" s="98">
        <v>73</v>
      </c>
      <c r="F55" s="99">
        <v>148</v>
      </c>
      <c r="G55" s="109">
        <f t="shared" si="8"/>
        <v>202.73972602739727</v>
      </c>
      <c r="H55" s="99">
        <f>B55+E55</f>
        <v>1063</v>
      </c>
      <c r="I55" s="99">
        <v>1858</v>
      </c>
      <c r="J55" s="100">
        <v>1218</v>
      </c>
      <c r="K55" s="109">
        <f t="shared" si="9"/>
        <v>114.58137347130761</v>
      </c>
      <c r="L55" s="46"/>
    </row>
    <row r="56" spans="1:12" s="8" customFormat="1" ht="31.5" customHeight="1">
      <c r="A56" s="127" t="s">
        <v>47</v>
      </c>
      <c r="B56" s="128">
        <f>B57</f>
        <v>286</v>
      </c>
      <c r="C56" s="128">
        <f>C57</f>
        <v>0</v>
      </c>
      <c r="D56" s="109">
        <f t="shared" si="7"/>
        <v>0</v>
      </c>
      <c r="E56" s="128">
        <f>E57</f>
        <v>61</v>
      </c>
      <c r="F56" s="128">
        <f>F57</f>
        <v>60</v>
      </c>
      <c r="G56" s="109">
        <f t="shared" si="8"/>
        <v>98.360655737704917</v>
      </c>
      <c r="H56" s="128">
        <f>H57</f>
        <v>61</v>
      </c>
      <c r="I56" s="128">
        <f>I57</f>
        <v>858</v>
      </c>
      <c r="J56" s="128">
        <f>J57</f>
        <v>60</v>
      </c>
      <c r="K56" s="109">
        <f t="shared" si="9"/>
        <v>98.360655737704917</v>
      </c>
      <c r="L56" s="46"/>
    </row>
    <row r="57" spans="1:12" s="8" customFormat="1" ht="35.25" customHeight="1">
      <c r="A57" s="97" t="s">
        <v>26</v>
      </c>
      <c r="B57" s="98">
        <v>286</v>
      </c>
      <c r="C57" s="98">
        <v>0</v>
      </c>
      <c r="D57" s="109">
        <f t="shared" si="7"/>
        <v>0</v>
      </c>
      <c r="E57" s="98">
        <v>61</v>
      </c>
      <c r="F57" s="99">
        <v>60</v>
      </c>
      <c r="G57" s="109">
        <f t="shared" si="8"/>
        <v>98.360655737704917</v>
      </c>
      <c r="H57" s="99">
        <v>61</v>
      </c>
      <c r="I57" s="99">
        <v>858</v>
      </c>
      <c r="J57" s="100">
        <v>60</v>
      </c>
      <c r="K57" s="109">
        <f t="shared" si="9"/>
        <v>98.360655737704917</v>
      </c>
      <c r="L57" s="46"/>
    </row>
    <row r="58" spans="1:12" s="8" customFormat="1" ht="40.5" hidden="1" customHeight="1">
      <c r="A58" s="97" t="s">
        <v>41</v>
      </c>
      <c r="B58" s="98"/>
      <c r="C58" s="98"/>
      <c r="D58" s="109" t="str">
        <f t="shared" si="7"/>
        <v xml:space="preserve">0 </v>
      </c>
      <c r="E58" s="98"/>
      <c r="F58" s="99"/>
      <c r="G58" s="109" t="str">
        <f t="shared" si="8"/>
        <v xml:space="preserve">0 </v>
      </c>
      <c r="H58" s="99">
        <f>B58+E58</f>
        <v>0</v>
      </c>
      <c r="I58" s="99"/>
      <c r="J58" s="99">
        <f>C58+F58</f>
        <v>0</v>
      </c>
      <c r="K58" s="109" t="str">
        <f t="shared" si="9"/>
        <v xml:space="preserve">0 </v>
      </c>
      <c r="L58" s="46"/>
    </row>
    <row r="59" spans="1:12" s="8" customFormat="1" ht="56.25" customHeight="1">
      <c r="A59" s="127" t="s">
        <v>107</v>
      </c>
      <c r="B59" s="128">
        <f>B60+B61+B63+B64+B62</f>
        <v>861</v>
      </c>
      <c r="C59" s="128">
        <f>C60+C61+C63+C64</f>
        <v>818</v>
      </c>
      <c r="D59" s="109">
        <f t="shared" si="7"/>
        <v>95.005807200929155</v>
      </c>
      <c r="E59" s="128">
        <f>E60+E61+E64+E63</f>
        <v>467</v>
      </c>
      <c r="F59" s="128">
        <f>F60+F64+F61+F63</f>
        <v>749</v>
      </c>
      <c r="G59" s="109">
        <f t="shared" si="8"/>
        <v>160.38543897216272</v>
      </c>
      <c r="H59" s="128">
        <f>H60+H61+H64+H63+H62</f>
        <v>1328</v>
      </c>
      <c r="I59" s="128">
        <f>I60+I61+I64</f>
        <v>0</v>
      </c>
      <c r="J59" s="128">
        <f>J60+J61+J64+J63+H604</f>
        <v>1567</v>
      </c>
      <c r="K59" s="109">
        <f t="shared" si="9"/>
        <v>117.99698795180721</v>
      </c>
      <c r="L59" s="46"/>
    </row>
    <row r="60" spans="1:12" s="8" customFormat="1" ht="19.5" customHeight="1">
      <c r="A60" s="97" t="s">
        <v>111</v>
      </c>
      <c r="B60" s="98">
        <v>133</v>
      </c>
      <c r="C60" s="98">
        <v>131</v>
      </c>
      <c r="D60" s="109">
        <f t="shared" si="7"/>
        <v>98.496240601503757</v>
      </c>
      <c r="E60" s="98">
        <v>0</v>
      </c>
      <c r="F60" s="99">
        <v>0</v>
      </c>
      <c r="G60" s="109" t="str">
        <f t="shared" si="8"/>
        <v xml:space="preserve">0 </v>
      </c>
      <c r="H60" s="99">
        <f>B60+E60</f>
        <v>133</v>
      </c>
      <c r="I60" s="99"/>
      <c r="J60" s="99">
        <f>C60+F60</f>
        <v>131</v>
      </c>
      <c r="K60" s="109">
        <f t="shared" si="9"/>
        <v>98.496240601503757</v>
      </c>
      <c r="L60" s="46"/>
    </row>
    <row r="61" spans="1:12" s="8" customFormat="1" ht="91.5" hidden="1" customHeight="1">
      <c r="A61" s="97" t="s">
        <v>69</v>
      </c>
      <c r="B61" s="98"/>
      <c r="C61" s="98"/>
      <c r="D61" s="109" t="str">
        <f t="shared" si="7"/>
        <v xml:space="preserve">0 </v>
      </c>
      <c r="E61" s="98">
        <v>0</v>
      </c>
      <c r="F61" s="99">
        <v>0</v>
      </c>
      <c r="G61" s="109" t="str">
        <f t="shared" si="8"/>
        <v xml:space="preserve">0 </v>
      </c>
      <c r="H61" s="99">
        <f>B61+E61</f>
        <v>0</v>
      </c>
      <c r="I61" s="99"/>
      <c r="J61" s="99">
        <f>C61+F61</f>
        <v>0</v>
      </c>
      <c r="K61" s="109" t="str">
        <f t="shared" si="9"/>
        <v xml:space="preserve">0 </v>
      </c>
      <c r="L61" s="46"/>
    </row>
    <row r="62" spans="1:12" s="8" customFormat="1" ht="91.5" customHeight="1">
      <c r="A62" s="97" t="s">
        <v>125</v>
      </c>
      <c r="B62" s="98"/>
      <c r="C62" s="98">
        <v>0</v>
      </c>
      <c r="D62" s="109"/>
      <c r="E62" s="98">
        <v>0</v>
      </c>
      <c r="F62" s="99">
        <v>0</v>
      </c>
      <c r="G62" s="109" t="str">
        <f t="shared" si="8"/>
        <v xml:space="preserve">0 </v>
      </c>
      <c r="H62" s="99">
        <f>B62+E62</f>
        <v>0</v>
      </c>
      <c r="I62" s="99"/>
      <c r="J62" s="99">
        <f>C62+F62</f>
        <v>0</v>
      </c>
      <c r="K62" s="109"/>
      <c r="L62" s="46"/>
    </row>
    <row r="63" spans="1:12" s="8" customFormat="1" ht="46.5" customHeight="1">
      <c r="A63" s="97" t="s">
        <v>104</v>
      </c>
      <c r="B63" s="98">
        <v>728</v>
      </c>
      <c r="C63" s="98">
        <v>677</v>
      </c>
      <c r="D63" s="109">
        <f t="shared" si="7"/>
        <v>92.994505494505503</v>
      </c>
      <c r="E63" s="98">
        <v>460</v>
      </c>
      <c r="F63" s="99">
        <v>744</v>
      </c>
      <c r="G63" s="109">
        <f t="shared" si="8"/>
        <v>161.7391304347826</v>
      </c>
      <c r="H63" s="99">
        <f>B63+E63</f>
        <v>1188</v>
      </c>
      <c r="I63" s="99"/>
      <c r="J63" s="100">
        <f>C63+F63-I63</f>
        <v>1421</v>
      </c>
      <c r="K63" s="109">
        <f t="shared" si="9"/>
        <v>119.61279461279462</v>
      </c>
      <c r="L63" s="46"/>
    </row>
    <row r="64" spans="1:12" s="8" customFormat="1" ht="58.5" customHeight="1">
      <c r="A64" s="97" t="s">
        <v>91</v>
      </c>
      <c r="B64" s="98">
        <v>0</v>
      </c>
      <c r="C64" s="98">
        <v>10</v>
      </c>
      <c r="D64" s="109" t="str">
        <f t="shared" si="7"/>
        <v xml:space="preserve">0 </v>
      </c>
      <c r="E64" s="98">
        <v>7</v>
      </c>
      <c r="F64" s="99">
        <v>5</v>
      </c>
      <c r="G64" s="109">
        <f t="shared" si="8"/>
        <v>71.428571428571431</v>
      </c>
      <c r="H64" s="99">
        <f>B64+E64</f>
        <v>7</v>
      </c>
      <c r="I64" s="99"/>
      <c r="J64" s="100">
        <f>C64+F64</f>
        <v>15</v>
      </c>
      <c r="K64" s="109">
        <f t="shared" si="9"/>
        <v>214.28571428571428</v>
      </c>
      <c r="L64" s="46"/>
    </row>
    <row r="65" spans="1:29" s="8" customFormat="1" ht="35.25" customHeight="1">
      <c r="A65" s="127" t="s">
        <v>48</v>
      </c>
      <c r="B65" s="128">
        <f>B66+B68+B70+B71+B72+B67+B69</f>
        <v>7931</v>
      </c>
      <c r="C65" s="128">
        <f>C66+C68+C70+C71+C72+C67+C69</f>
        <v>12218</v>
      </c>
      <c r="D65" s="109">
        <f t="shared" si="7"/>
        <v>154.05371327701425</v>
      </c>
      <c r="E65" s="128">
        <f>E66+E68+E70+E71+E72+E67+E69</f>
        <v>3220</v>
      </c>
      <c r="F65" s="128">
        <f>F66+F68+F70+F71+F72+F67+F69</f>
        <v>4531</v>
      </c>
      <c r="G65" s="109">
        <f t="shared" si="8"/>
        <v>140.71428571428572</v>
      </c>
      <c r="H65" s="128">
        <f>H66+H68+H70+H71+H72+H67+H69</f>
        <v>10608</v>
      </c>
      <c r="I65" s="128">
        <f>I66+I68+I70+I71+I72+I67+I69</f>
        <v>6075</v>
      </c>
      <c r="J65" s="128">
        <f>J66+J68+J70+J71+J72+J67+J69</f>
        <v>14276</v>
      </c>
      <c r="K65" s="109">
        <f t="shared" si="9"/>
        <v>134.57767722473605</v>
      </c>
      <c r="L65" s="46"/>
    </row>
    <row r="66" spans="1:29" s="8" customFormat="1" ht="34.5" customHeight="1">
      <c r="A66" s="97" t="s">
        <v>76</v>
      </c>
      <c r="B66" s="98">
        <v>93</v>
      </c>
      <c r="C66" s="98">
        <v>45</v>
      </c>
      <c r="D66" s="109">
        <f t="shared" si="7"/>
        <v>48.387096774193552</v>
      </c>
      <c r="E66" s="98">
        <v>0</v>
      </c>
      <c r="F66" s="99">
        <v>0</v>
      </c>
      <c r="G66" s="109" t="str">
        <f t="shared" si="8"/>
        <v xml:space="preserve">0 </v>
      </c>
      <c r="H66" s="99">
        <f>B66+E66</f>
        <v>93</v>
      </c>
      <c r="I66" s="99"/>
      <c r="J66" s="99">
        <f>C66+F66</f>
        <v>45</v>
      </c>
      <c r="K66" s="109">
        <f t="shared" si="9"/>
        <v>48.387096774193552</v>
      </c>
      <c r="L66" s="46"/>
    </row>
    <row r="67" spans="1:29" s="8" customFormat="1" ht="36.75" customHeight="1">
      <c r="A67" s="97" t="s">
        <v>28</v>
      </c>
      <c r="B67" s="98">
        <v>1120</v>
      </c>
      <c r="C67" s="98">
        <v>841</v>
      </c>
      <c r="D67" s="109">
        <f t="shared" si="7"/>
        <v>75.089285714285708</v>
      </c>
      <c r="E67" s="98">
        <v>0</v>
      </c>
      <c r="F67" s="99">
        <v>0</v>
      </c>
      <c r="G67" s="109" t="str">
        <f t="shared" si="8"/>
        <v xml:space="preserve">0 </v>
      </c>
      <c r="H67" s="99">
        <f>B67+E67</f>
        <v>1120</v>
      </c>
      <c r="I67" s="99"/>
      <c r="J67" s="99">
        <f>C67+F67</f>
        <v>841</v>
      </c>
      <c r="K67" s="109">
        <f t="shared" si="9"/>
        <v>75.089285714285708</v>
      </c>
      <c r="L67" s="46"/>
    </row>
    <row r="68" spans="1:29" s="8" customFormat="1" ht="0.75" hidden="1" customHeight="1">
      <c r="A68" s="97" t="s">
        <v>70</v>
      </c>
      <c r="B68" s="98">
        <v>0</v>
      </c>
      <c r="C68" s="98">
        <v>0</v>
      </c>
      <c r="D68" s="109" t="str">
        <f t="shared" si="7"/>
        <v xml:space="preserve">0 </v>
      </c>
      <c r="E68" s="98">
        <v>0</v>
      </c>
      <c r="F68" s="99">
        <v>0</v>
      </c>
      <c r="G68" s="109" t="str">
        <f t="shared" si="8"/>
        <v xml:space="preserve">0 </v>
      </c>
      <c r="H68" s="99">
        <f>B68+E68</f>
        <v>0</v>
      </c>
      <c r="I68" s="99"/>
      <c r="J68" s="99">
        <f>C68+F68</f>
        <v>0</v>
      </c>
      <c r="K68" s="109" t="str">
        <f t="shared" si="9"/>
        <v xml:space="preserve">0 </v>
      </c>
      <c r="L68" s="46"/>
    </row>
    <row r="69" spans="1:29" s="8" customFormat="1" ht="19.5" hidden="1" customHeight="1">
      <c r="A69" s="97" t="s">
        <v>83</v>
      </c>
      <c r="B69" s="98">
        <v>0</v>
      </c>
      <c r="C69" s="98">
        <v>0</v>
      </c>
      <c r="D69" s="109" t="str">
        <f t="shared" si="7"/>
        <v xml:space="preserve">0 </v>
      </c>
      <c r="E69" s="98">
        <v>0</v>
      </c>
      <c r="F69" s="99">
        <v>0</v>
      </c>
      <c r="G69" s="109" t="str">
        <f t="shared" si="8"/>
        <v xml:space="preserve">0 </v>
      </c>
      <c r="H69" s="99">
        <f>B69+E69</f>
        <v>0</v>
      </c>
      <c r="I69" s="99"/>
      <c r="J69" s="99">
        <f>C69+F69</f>
        <v>0</v>
      </c>
      <c r="K69" s="109" t="str">
        <f t="shared" si="9"/>
        <v xml:space="preserve">0 </v>
      </c>
      <c r="L69" s="46"/>
    </row>
    <row r="70" spans="1:29" s="8" customFormat="1" ht="26.25" customHeight="1">
      <c r="A70" s="97" t="s">
        <v>27</v>
      </c>
      <c r="B70" s="98">
        <v>852</v>
      </c>
      <c r="C70" s="98">
        <v>1193</v>
      </c>
      <c r="D70" s="109">
        <f t="shared" si="7"/>
        <v>140.02347417840375</v>
      </c>
      <c r="E70" s="98">
        <v>0</v>
      </c>
      <c r="F70" s="99">
        <v>0</v>
      </c>
      <c r="G70" s="109" t="str">
        <f t="shared" si="8"/>
        <v xml:space="preserve">0 </v>
      </c>
      <c r="H70" s="99">
        <f>B70+E70</f>
        <v>852</v>
      </c>
      <c r="I70" s="99"/>
      <c r="J70" s="99">
        <f>C70+F70</f>
        <v>1193</v>
      </c>
      <c r="K70" s="109">
        <f t="shared" si="9"/>
        <v>140.02347417840375</v>
      </c>
      <c r="L70" s="46"/>
    </row>
    <row r="71" spans="1:29" s="8" customFormat="1" ht="24.75" customHeight="1">
      <c r="A71" s="97" t="s">
        <v>45</v>
      </c>
      <c r="B71" s="98">
        <v>544</v>
      </c>
      <c r="C71" s="98">
        <v>2953</v>
      </c>
      <c r="D71" s="109">
        <f t="shared" si="7"/>
        <v>542.83088235294122</v>
      </c>
      <c r="E71" s="98">
        <v>1993</v>
      </c>
      <c r="F71" s="99">
        <v>2709</v>
      </c>
      <c r="G71" s="109">
        <f t="shared" si="8"/>
        <v>135.92574009031611</v>
      </c>
      <c r="H71" s="99">
        <v>1994</v>
      </c>
      <c r="I71" s="99">
        <v>6075</v>
      </c>
      <c r="J71" s="99">
        <v>3189</v>
      </c>
      <c r="K71" s="109">
        <f t="shared" si="9"/>
        <v>159.92978936810431</v>
      </c>
      <c r="L71" s="46"/>
    </row>
    <row r="72" spans="1:29" s="8" customFormat="1" ht="38.25" customHeight="1">
      <c r="A72" s="97" t="s">
        <v>34</v>
      </c>
      <c r="B72" s="98">
        <v>5322</v>
      </c>
      <c r="C72" s="98">
        <v>7186</v>
      </c>
      <c r="D72" s="109">
        <f t="shared" si="7"/>
        <v>135.02442690717774</v>
      </c>
      <c r="E72" s="98">
        <v>1227</v>
      </c>
      <c r="F72" s="99">
        <v>1822</v>
      </c>
      <c r="G72" s="109">
        <f t="shared" si="8"/>
        <v>148.49225753871232</v>
      </c>
      <c r="H72" s="99">
        <v>6549</v>
      </c>
      <c r="I72" s="99"/>
      <c r="J72" s="99">
        <f>C72+F72</f>
        <v>9008</v>
      </c>
      <c r="K72" s="109">
        <f t="shared" si="9"/>
        <v>137.54771720873416</v>
      </c>
      <c r="L72" s="46"/>
    </row>
    <row r="73" spans="1:29" s="8" customFormat="1" ht="36.75" customHeight="1">
      <c r="A73" s="127" t="s">
        <v>105</v>
      </c>
      <c r="B73" s="128">
        <f>B74+B75+B77+B78+B76</f>
        <v>2030</v>
      </c>
      <c r="C73" s="128">
        <f>C74+C75+C77+C78+C76</f>
        <v>2851</v>
      </c>
      <c r="D73" s="109">
        <f t="shared" si="7"/>
        <v>140.44334975369458</v>
      </c>
      <c r="E73" s="128">
        <f>E74+E75+E77+E78+E76</f>
        <v>914</v>
      </c>
      <c r="F73" s="128">
        <f>F74+F75+F77+F78</f>
        <v>1238</v>
      </c>
      <c r="G73" s="109">
        <f t="shared" si="8"/>
        <v>135.44857768052515</v>
      </c>
      <c r="H73" s="128">
        <f>H74+H75+H77+H78+H76</f>
        <v>2352</v>
      </c>
      <c r="I73" s="128">
        <f>I74+I75+I77+I78+I76</f>
        <v>3830</v>
      </c>
      <c r="J73" s="128">
        <f>J74+J75+J77+J78+J76</f>
        <v>3321</v>
      </c>
      <c r="K73" s="109">
        <f t="shared" si="9"/>
        <v>141.19897959183675</v>
      </c>
      <c r="L73" s="46"/>
    </row>
    <row r="74" spans="1:29" s="8" customFormat="1" ht="30" customHeight="1">
      <c r="A74" s="97" t="s">
        <v>80</v>
      </c>
      <c r="B74" s="98">
        <v>37</v>
      </c>
      <c r="C74" s="98">
        <v>22</v>
      </c>
      <c r="D74" s="109">
        <f t="shared" si="7"/>
        <v>59.45945945945946</v>
      </c>
      <c r="E74" s="98">
        <v>0</v>
      </c>
      <c r="F74" s="99">
        <v>0</v>
      </c>
      <c r="G74" s="109" t="str">
        <f t="shared" si="8"/>
        <v xml:space="preserve">0 </v>
      </c>
      <c r="H74" s="99">
        <f>B74+E74</f>
        <v>37</v>
      </c>
      <c r="I74" s="99"/>
      <c r="J74" s="100">
        <f>C74+F74</f>
        <v>22</v>
      </c>
      <c r="K74" s="109">
        <f t="shared" si="9"/>
        <v>59.45945945945946</v>
      </c>
      <c r="L74" s="46"/>
      <c r="N74" s="101"/>
      <c r="U74" s="101"/>
      <c r="V74" s="101"/>
      <c r="W74" s="102"/>
      <c r="X74" s="101"/>
      <c r="Y74" s="101"/>
      <c r="Z74" s="102"/>
      <c r="AA74" s="101"/>
      <c r="AB74" s="101"/>
      <c r="AC74" s="101"/>
    </row>
    <row r="75" spans="1:29" s="8" customFormat="1" ht="29.25" hidden="1" customHeight="1">
      <c r="A75" s="97" t="s">
        <v>30</v>
      </c>
      <c r="B75" s="98"/>
      <c r="C75" s="98"/>
      <c r="D75" s="109" t="str">
        <f t="shared" si="7"/>
        <v xml:space="preserve">0 </v>
      </c>
      <c r="E75" s="98">
        <v>0</v>
      </c>
      <c r="F75" s="99">
        <v>0</v>
      </c>
      <c r="G75" s="109" t="str">
        <f t="shared" si="8"/>
        <v xml:space="preserve">0 </v>
      </c>
      <c r="H75" s="99">
        <f>B75+E75</f>
        <v>0</v>
      </c>
      <c r="I75" s="99"/>
      <c r="J75" s="100">
        <f>C75+F75</f>
        <v>0</v>
      </c>
      <c r="K75" s="109" t="str">
        <f t="shared" si="9"/>
        <v xml:space="preserve">0 </v>
      </c>
      <c r="L75" s="46"/>
    </row>
    <row r="76" spans="1:29" s="8" customFormat="1" ht="29.25" customHeight="1">
      <c r="A76" s="97" t="s">
        <v>30</v>
      </c>
      <c r="B76" s="98">
        <v>0</v>
      </c>
      <c r="C76" s="98">
        <v>0</v>
      </c>
      <c r="D76" s="109" t="str">
        <f t="shared" si="7"/>
        <v xml:space="preserve">0 </v>
      </c>
      <c r="E76" s="98">
        <v>0</v>
      </c>
      <c r="F76" s="99">
        <v>0</v>
      </c>
      <c r="G76" s="109" t="str">
        <f t="shared" si="8"/>
        <v xml:space="preserve">0 </v>
      </c>
      <c r="H76" s="99">
        <f>B76+E76</f>
        <v>0</v>
      </c>
      <c r="I76" s="99"/>
      <c r="J76" s="100">
        <f>C76+F76</f>
        <v>0</v>
      </c>
      <c r="K76" s="109" t="str">
        <f t="shared" si="9"/>
        <v xml:space="preserve">0 </v>
      </c>
      <c r="L76" s="46"/>
    </row>
    <row r="77" spans="1:29" s="8" customFormat="1" ht="27" customHeight="1">
      <c r="A77" s="97" t="s">
        <v>71</v>
      </c>
      <c r="B77" s="98">
        <v>1993</v>
      </c>
      <c r="C77" s="98">
        <v>2829</v>
      </c>
      <c r="D77" s="109">
        <f t="shared" si="7"/>
        <v>141.94681384846965</v>
      </c>
      <c r="E77" s="98">
        <v>914</v>
      </c>
      <c r="F77" s="99">
        <v>1238</v>
      </c>
      <c r="G77" s="109">
        <f t="shared" si="8"/>
        <v>135.44857768052515</v>
      </c>
      <c r="H77" s="99">
        <v>2315</v>
      </c>
      <c r="I77" s="99">
        <v>3830</v>
      </c>
      <c r="J77" s="100">
        <v>3299</v>
      </c>
      <c r="K77" s="109">
        <f t="shared" si="9"/>
        <v>142.50539956803456</v>
      </c>
      <c r="L77" s="46"/>
    </row>
    <row r="78" spans="1:29" s="8" customFormat="1" ht="30" hidden="1" customHeight="1">
      <c r="A78" s="97" t="s">
        <v>72</v>
      </c>
      <c r="B78" s="98">
        <v>0</v>
      </c>
      <c r="C78" s="98">
        <v>0</v>
      </c>
      <c r="D78" s="109" t="str">
        <f t="shared" si="7"/>
        <v xml:space="preserve">0 </v>
      </c>
      <c r="E78" s="98">
        <v>0</v>
      </c>
      <c r="F78" s="99">
        <v>0</v>
      </c>
      <c r="G78" s="109" t="str">
        <f t="shared" si="8"/>
        <v xml:space="preserve">0 </v>
      </c>
      <c r="H78" s="99">
        <f>B78+E78</f>
        <v>0</v>
      </c>
      <c r="I78" s="99"/>
      <c r="J78" s="99">
        <f>C78+F78</f>
        <v>0</v>
      </c>
      <c r="K78" s="109" t="str">
        <f t="shared" si="9"/>
        <v xml:space="preserve">0 </v>
      </c>
      <c r="L78" s="46"/>
    </row>
    <row r="79" spans="1:29" s="8" customFormat="1" ht="36" hidden="1" customHeight="1">
      <c r="A79" s="127" t="s">
        <v>106</v>
      </c>
      <c r="B79" s="128">
        <f>B81+B80</f>
        <v>0</v>
      </c>
      <c r="C79" s="128">
        <f>C81</f>
        <v>0</v>
      </c>
      <c r="D79" s="109" t="str">
        <f t="shared" si="7"/>
        <v xml:space="preserve">0 </v>
      </c>
      <c r="E79" s="128">
        <f>E81</f>
        <v>0</v>
      </c>
      <c r="F79" s="128">
        <f>F81</f>
        <v>0</v>
      </c>
      <c r="G79" s="109" t="str">
        <f t="shared" si="8"/>
        <v xml:space="preserve">0 </v>
      </c>
      <c r="H79" s="128">
        <f>H81+H80</f>
        <v>0</v>
      </c>
      <c r="I79" s="128">
        <f>I81</f>
        <v>0</v>
      </c>
      <c r="J79" s="128">
        <f>J81</f>
        <v>0</v>
      </c>
      <c r="K79" s="109" t="str">
        <f t="shared" si="9"/>
        <v xml:space="preserve">0 </v>
      </c>
      <c r="L79" s="46"/>
    </row>
    <row r="80" spans="1:29" s="8" customFormat="1" ht="54" hidden="1" customHeight="1">
      <c r="A80" s="97" t="s">
        <v>93</v>
      </c>
      <c r="B80" s="129"/>
      <c r="C80" s="128">
        <v>0</v>
      </c>
      <c r="D80" s="109">
        <v>0</v>
      </c>
      <c r="E80" s="128">
        <v>0</v>
      </c>
      <c r="F80" s="128">
        <v>0</v>
      </c>
      <c r="G80" s="109">
        <v>0</v>
      </c>
      <c r="H80" s="128"/>
      <c r="I80" s="128"/>
      <c r="J80" s="128">
        <v>0</v>
      </c>
      <c r="K80" s="109"/>
      <c r="L80" s="46"/>
    </row>
    <row r="81" spans="1:12" s="8" customFormat="1" ht="33" hidden="1" customHeight="1">
      <c r="A81" s="97" t="s">
        <v>112</v>
      </c>
      <c r="B81" s="98"/>
      <c r="C81" s="98">
        <v>0</v>
      </c>
      <c r="D81" s="109" t="str">
        <f t="shared" ref="D81:D128" si="10">IF(B81=0,  "0 ", C81/B81*100)</f>
        <v xml:space="preserve">0 </v>
      </c>
      <c r="E81" s="98">
        <v>0</v>
      </c>
      <c r="F81" s="99">
        <v>0</v>
      </c>
      <c r="G81" s="109" t="str">
        <f t="shared" ref="G81:G121" si="11">IF(E81=0,  "0 ", F81/E81*100)</f>
        <v xml:space="preserve">0 </v>
      </c>
      <c r="H81" s="99">
        <f>B81+E81</f>
        <v>0</v>
      </c>
      <c r="I81" s="99"/>
      <c r="J81" s="100">
        <f>C81+F81</f>
        <v>0</v>
      </c>
      <c r="K81" s="109" t="str">
        <f t="shared" ref="K81:K116" si="12">IF(H81=0,  "0 ", J81/H81*100)</f>
        <v xml:space="preserve">0 </v>
      </c>
      <c r="L81" s="46"/>
    </row>
    <row r="82" spans="1:12" s="8" customFormat="1" ht="33" customHeight="1">
      <c r="A82" s="132" t="s">
        <v>106</v>
      </c>
      <c r="B82" s="130">
        <f>B83</f>
        <v>0</v>
      </c>
      <c r="C82" s="130">
        <f>C83</f>
        <v>0</v>
      </c>
      <c r="D82" s="109" t="str">
        <f t="shared" si="10"/>
        <v xml:space="preserve">0 </v>
      </c>
      <c r="E82" s="130"/>
      <c r="F82" s="135"/>
      <c r="G82" s="109" t="str">
        <f t="shared" si="11"/>
        <v xml:space="preserve">0 </v>
      </c>
      <c r="H82" s="135">
        <v>0</v>
      </c>
      <c r="I82" s="135"/>
      <c r="J82" s="120"/>
      <c r="K82" s="109" t="str">
        <f t="shared" si="12"/>
        <v xml:space="preserve">0 </v>
      </c>
      <c r="L82" s="46"/>
    </row>
    <row r="83" spans="1:12" s="8" customFormat="1" ht="33" customHeight="1">
      <c r="A83" s="97" t="s">
        <v>112</v>
      </c>
      <c r="B83" s="98">
        <v>0</v>
      </c>
      <c r="C83" s="98">
        <v>0</v>
      </c>
      <c r="D83" s="109"/>
      <c r="E83" s="98">
        <v>0</v>
      </c>
      <c r="F83" s="99">
        <v>0</v>
      </c>
      <c r="G83" s="109"/>
      <c r="H83" s="99">
        <v>0</v>
      </c>
      <c r="I83" s="99"/>
      <c r="J83" s="100"/>
      <c r="K83" s="109"/>
      <c r="L83" s="46"/>
    </row>
    <row r="84" spans="1:12" s="8" customFormat="1" ht="24.75" customHeight="1">
      <c r="A84" s="127" t="s">
        <v>49</v>
      </c>
      <c r="B84" s="130">
        <f>B85+B86+B89+B91+B92+B88</f>
        <v>49400</v>
      </c>
      <c r="C84" s="130">
        <f>C85+C86+C89+C91+C92+C88</f>
        <v>78371</v>
      </c>
      <c r="D84" s="109">
        <f t="shared" si="10"/>
        <v>158.64574898785423</v>
      </c>
      <c r="E84" s="128">
        <f>E85+E86+E89+E91+E92</f>
        <v>9</v>
      </c>
      <c r="F84" s="128">
        <f>F85+F86+F89+F91+F92</f>
        <v>6</v>
      </c>
      <c r="G84" s="109">
        <f t="shared" si="11"/>
        <v>66.666666666666657</v>
      </c>
      <c r="H84" s="128">
        <f>H85+H86+H89+H91+H92+H88</f>
        <v>49409</v>
      </c>
      <c r="I84" s="128">
        <f>I85+I86+I89+I91+I92+I88</f>
        <v>0</v>
      </c>
      <c r="J84" s="128">
        <f>J85+J86+J89+J91+J92+J88</f>
        <v>78377</v>
      </c>
      <c r="K84" s="109">
        <f t="shared" si="12"/>
        <v>158.62899471756157</v>
      </c>
      <c r="L84" s="46"/>
    </row>
    <row r="85" spans="1:12" s="8" customFormat="1" ht="24.75" customHeight="1">
      <c r="A85" s="97" t="s">
        <v>9</v>
      </c>
      <c r="B85" s="98">
        <v>13018</v>
      </c>
      <c r="C85" s="98">
        <v>18209</v>
      </c>
      <c r="D85" s="109">
        <f t="shared" si="10"/>
        <v>139.87555692118605</v>
      </c>
      <c r="E85" s="98">
        <v>0</v>
      </c>
      <c r="F85" s="99">
        <v>0</v>
      </c>
      <c r="G85" s="109" t="str">
        <f t="shared" si="11"/>
        <v xml:space="preserve">0 </v>
      </c>
      <c r="H85" s="99">
        <v>13018</v>
      </c>
      <c r="I85" s="99"/>
      <c r="J85" s="100">
        <f>C85+F85</f>
        <v>18209</v>
      </c>
      <c r="K85" s="109">
        <f t="shared" si="12"/>
        <v>139.87555692118605</v>
      </c>
      <c r="L85" s="46"/>
    </row>
    <row r="86" spans="1:12" s="8" customFormat="1" ht="25.5" customHeight="1">
      <c r="A86" s="97" t="s">
        <v>10</v>
      </c>
      <c r="B86" s="98">
        <v>30197</v>
      </c>
      <c r="C86" s="98">
        <v>53034</v>
      </c>
      <c r="D86" s="109">
        <f t="shared" si="10"/>
        <v>175.6267178858827</v>
      </c>
      <c r="E86" s="98">
        <v>0</v>
      </c>
      <c r="F86" s="99">
        <v>0</v>
      </c>
      <c r="G86" s="109" t="str">
        <f t="shared" si="11"/>
        <v xml:space="preserve">0 </v>
      </c>
      <c r="H86" s="99">
        <f>B86+E86</f>
        <v>30197</v>
      </c>
      <c r="I86" s="99"/>
      <c r="J86" s="100">
        <f>C86+F86</f>
        <v>53034</v>
      </c>
      <c r="K86" s="109">
        <f t="shared" si="12"/>
        <v>175.6267178858827</v>
      </c>
      <c r="L86" s="46"/>
    </row>
    <row r="87" spans="1:12" s="8" customFormat="1" ht="0.75" customHeight="1">
      <c r="A87" s="97" t="s">
        <v>21</v>
      </c>
      <c r="B87" s="98">
        <v>0</v>
      </c>
      <c r="C87" s="98"/>
      <c r="D87" s="109" t="str">
        <f t="shared" si="10"/>
        <v xml:space="preserve">0 </v>
      </c>
      <c r="E87" s="98"/>
      <c r="F87" s="99"/>
      <c r="G87" s="109" t="str">
        <f t="shared" si="11"/>
        <v xml:space="preserve">0 </v>
      </c>
      <c r="H87" s="99">
        <f>B87+E87</f>
        <v>0</v>
      </c>
      <c r="I87" s="99"/>
      <c r="J87" s="100">
        <f>C87+F87</f>
        <v>0</v>
      </c>
      <c r="K87" s="109" t="str">
        <f t="shared" si="12"/>
        <v xml:space="preserve">0 </v>
      </c>
      <c r="L87" s="46"/>
    </row>
    <row r="88" spans="1:12" s="8" customFormat="1" ht="41.25" customHeight="1">
      <c r="A88" s="97" t="s">
        <v>113</v>
      </c>
      <c r="B88" s="98">
        <v>3312</v>
      </c>
      <c r="C88" s="98">
        <v>3425</v>
      </c>
      <c r="D88" s="109">
        <f t="shared" si="10"/>
        <v>103.41183574879227</v>
      </c>
      <c r="E88" s="98">
        <v>0</v>
      </c>
      <c r="F88" s="99">
        <v>0</v>
      </c>
      <c r="G88" s="109" t="str">
        <f t="shared" si="11"/>
        <v xml:space="preserve">0 </v>
      </c>
      <c r="H88" s="99">
        <f>B88+E88</f>
        <v>3312</v>
      </c>
      <c r="I88" s="99"/>
      <c r="J88" s="100">
        <f>C88+F88</f>
        <v>3425</v>
      </c>
      <c r="K88" s="109">
        <f t="shared" si="12"/>
        <v>103.41183574879227</v>
      </c>
      <c r="L88" s="46"/>
    </row>
    <row r="89" spans="1:12" s="8" customFormat="1" ht="54.75" customHeight="1">
      <c r="A89" s="97" t="s">
        <v>96</v>
      </c>
      <c r="B89" s="98">
        <v>14</v>
      </c>
      <c r="C89" s="98">
        <v>33</v>
      </c>
      <c r="D89" s="109">
        <f t="shared" si="10"/>
        <v>235.71428571428572</v>
      </c>
      <c r="E89" s="98">
        <v>5</v>
      </c>
      <c r="F89" s="99">
        <v>2</v>
      </c>
      <c r="G89" s="109">
        <f t="shared" si="11"/>
        <v>40</v>
      </c>
      <c r="H89" s="99">
        <f t="shared" ref="H89:H94" si="13">B89+E89</f>
        <v>19</v>
      </c>
      <c r="I89" s="99"/>
      <c r="J89" s="100">
        <f>C89+F89-I89</f>
        <v>35</v>
      </c>
      <c r="K89" s="109">
        <f t="shared" si="12"/>
        <v>184.21052631578948</v>
      </c>
      <c r="L89" s="46"/>
    </row>
    <row r="90" spans="1:12" s="8" customFormat="1" ht="0.75" hidden="1" customHeight="1">
      <c r="A90" s="97" t="s">
        <v>39</v>
      </c>
      <c r="B90" s="98">
        <v>0</v>
      </c>
      <c r="C90" s="98"/>
      <c r="D90" s="109" t="str">
        <f t="shared" si="10"/>
        <v xml:space="preserve">0 </v>
      </c>
      <c r="E90" s="98"/>
      <c r="F90" s="99"/>
      <c r="G90" s="109" t="str">
        <f t="shared" si="11"/>
        <v xml:space="preserve">0 </v>
      </c>
      <c r="H90" s="99">
        <f t="shared" si="13"/>
        <v>0</v>
      </c>
      <c r="I90" s="99"/>
      <c r="J90" s="100">
        <f>C90+F90</f>
        <v>0</v>
      </c>
      <c r="K90" s="109" t="str">
        <f t="shared" si="12"/>
        <v xml:space="preserve">0 </v>
      </c>
      <c r="L90" s="46"/>
    </row>
    <row r="91" spans="1:12" s="8" customFormat="1" ht="38.25" customHeight="1">
      <c r="A91" s="97" t="s">
        <v>20</v>
      </c>
      <c r="B91" s="98">
        <v>37</v>
      </c>
      <c r="C91" s="98">
        <v>44</v>
      </c>
      <c r="D91" s="109">
        <f t="shared" si="10"/>
        <v>118.91891891891892</v>
      </c>
      <c r="E91" s="98">
        <v>4</v>
      </c>
      <c r="F91" s="99">
        <v>4</v>
      </c>
      <c r="G91" s="109">
        <f t="shared" si="11"/>
        <v>100</v>
      </c>
      <c r="H91" s="99">
        <f t="shared" si="13"/>
        <v>41</v>
      </c>
      <c r="I91" s="99"/>
      <c r="J91" s="100">
        <f>C91+F91-I91</f>
        <v>48</v>
      </c>
      <c r="K91" s="109">
        <f t="shared" si="12"/>
        <v>117.07317073170731</v>
      </c>
      <c r="L91" s="46"/>
    </row>
    <row r="92" spans="1:12" s="8" customFormat="1" ht="37.5" customHeight="1">
      <c r="A92" s="97" t="s">
        <v>29</v>
      </c>
      <c r="B92" s="98">
        <v>2822</v>
      </c>
      <c r="C92" s="98">
        <v>3626</v>
      </c>
      <c r="D92" s="109">
        <f t="shared" si="10"/>
        <v>128.49043231750531</v>
      </c>
      <c r="E92" s="98">
        <v>0</v>
      </c>
      <c r="F92" s="99">
        <v>0</v>
      </c>
      <c r="G92" s="109" t="str">
        <f t="shared" si="11"/>
        <v xml:space="preserve">0 </v>
      </c>
      <c r="H92" s="99">
        <f t="shared" si="13"/>
        <v>2822</v>
      </c>
      <c r="I92" s="99"/>
      <c r="J92" s="100">
        <f>C92+F92</f>
        <v>3626</v>
      </c>
      <c r="K92" s="109">
        <f t="shared" si="12"/>
        <v>128.49043231750531</v>
      </c>
      <c r="L92" s="46"/>
    </row>
    <row r="93" spans="1:12" s="8" customFormat="1" ht="33.75" customHeight="1">
      <c r="A93" s="127" t="s">
        <v>97</v>
      </c>
      <c r="B93" s="128">
        <f>B94+B95+B96</f>
        <v>12384</v>
      </c>
      <c r="C93" s="128">
        <f>C94+C95+C96</f>
        <v>13489</v>
      </c>
      <c r="D93" s="109">
        <f t="shared" si="10"/>
        <v>108.92280361757105</v>
      </c>
      <c r="E93" s="128">
        <f>E94+E95+E96</f>
        <v>0</v>
      </c>
      <c r="F93" s="128">
        <f>F94+F95+F96</f>
        <v>0</v>
      </c>
      <c r="G93" s="109" t="str">
        <f t="shared" si="11"/>
        <v xml:space="preserve">0 </v>
      </c>
      <c r="H93" s="128">
        <f>H94+H95+H96</f>
        <v>12384</v>
      </c>
      <c r="I93" s="128">
        <f>I94+I95+I96</f>
        <v>0</v>
      </c>
      <c r="J93" s="128">
        <f>J94+J95+J96</f>
        <v>13489</v>
      </c>
      <c r="K93" s="109">
        <f t="shared" si="12"/>
        <v>108.92280361757105</v>
      </c>
      <c r="L93" s="46"/>
    </row>
    <row r="94" spans="1:12" s="8" customFormat="1" ht="24.75" customHeight="1">
      <c r="A94" s="97" t="s">
        <v>11</v>
      </c>
      <c r="B94" s="98">
        <v>9785</v>
      </c>
      <c r="C94" s="98">
        <v>10612</v>
      </c>
      <c r="D94" s="109">
        <f t="shared" si="10"/>
        <v>108.45171180378131</v>
      </c>
      <c r="E94" s="98">
        <v>0</v>
      </c>
      <c r="F94" s="99">
        <v>0</v>
      </c>
      <c r="G94" s="109" t="str">
        <f t="shared" si="11"/>
        <v xml:space="preserve">0 </v>
      </c>
      <c r="H94" s="99">
        <f t="shared" si="13"/>
        <v>9785</v>
      </c>
      <c r="I94" s="99"/>
      <c r="J94" s="100">
        <f>C94+F94-I94</f>
        <v>10612</v>
      </c>
      <c r="K94" s="109">
        <f t="shared" si="12"/>
        <v>108.45171180378131</v>
      </c>
      <c r="L94" s="46"/>
    </row>
    <row r="95" spans="1:12" s="8" customFormat="1" ht="21.75" hidden="1" customHeight="1">
      <c r="A95" s="97" t="s">
        <v>12</v>
      </c>
      <c r="B95" s="98"/>
      <c r="C95" s="98">
        <v>0</v>
      </c>
      <c r="D95" s="109" t="str">
        <f t="shared" si="10"/>
        <v xml:space="preserve">0 </v>
      </c>
      <c r="E95" s="98">
        <v>0</v>
      </c>
      <c r="F95" s="99">
        <v>0</v>
      </c>
      <c r="G95" s="109" t="str">
        <f t="shared" si="11"/>
        <v xml:space="preserve">0 </v>
      </c>
      <c r="H95" s="99">
        <f>B95+E95</f>
        <v>0</v>
      </c>
      <c r="I95" s="99"/>
      <c r="J95" s="100">
        <f>C95+F95</f>
        <v>0</v>
      </c>
      <c r="K95" s="109" t="str">
        <f t="shared" si="12"/>
        <v xml:space="preserve">0 </v>
      </c>
      <c r="L95" s="46"/>
    </row>
    <row r="96" spans="1:12" s="8" customFormat="1" ht="46.5" customHeight="1">
      <c r="A96" s="97" t="s">
        <v>73</v>
      </c>
      <c r="B96" s="98">
        <v>2599</v>
      </c>
      <c r="C96" s="98">
        <v>2877</v>
      </c>
      <c r="D96" s="109">
        <f t="shared" si="10"/>
        <v>110.6964217006541</v>
      </c>
      <c r="E96" s="98">
        <v>0</v>
      </c>
      <c r="F96" s="99">
        <v>0</v>
      </c>
      <c r="G96" s="109" t="str">
        <f t="shared" si="11"/>
        <v xml:space="preserve">0 </v>
      </c>
      <c r="H96" s="99">
        <f>B96+E96</f>
        <v>2599</v>
      </c>
      <c r="I96" s="99"/>
      <c r="J96" s="100">
        <f>C96+F96</f>
        <v>2877</v>
      </c>
      <c r="K96" s="109">
        <f t="shared" si="12"/>
        <v>110.6964217006541</v>
      </c>
      <c r="L96" s="46"/>
    </row>
    <row r="97" spans="1:14" s="8" customFormat="1" ht="27" customHeight="1">
      <c r="A97" s="127" t="s">
        <v>84</v>
      </c>
      <c r="B97" s="128">
        <f>B98+B99+B100+B101</f>
        <v>0</v>
      </c>
      <c r="C97" s="128">
        <f>C98+C99+C100+C101</f>
        <v>0</v>
      </c>
      <c r="D97" s="109" t="str">
        <f t="shared" si="10"/>
        <v xml:space="preserve">0 </v>
      </c>
      <c r="E97" s="128">
        <f>E98+E99+E100+E101</f>
        <v>0</v>
      </c>
      <c r="F97" s="128">
        <f>F98+F99+F100+F101</f>
        <v>0</v>
      </c>
      <c r="G97" s="109" t="str">
        <f t="shared" si="11"/>
        <v xml:space="preserve">0 </v>
      </c>
      <c r="H97" s="128">
        <f>H98+H99+H100+H101</f>
        <v>0</v>
      </c>
      <c r="I97" s="128"/>
      <c r="J97" s="128">
        <f>J98+J99+J100+J101</f>
        <v>0</v>
      </c>
      <c r="K97" s="109" t="str">
        <f t="shared" si="12"/>
        <v xml:space="preserve">0 </v>
      </c>
      <c r="L97" s="46"/>
    </row>
    <row r="98" spans="1:14" s="8" customFormat="1" ht="29.25" hidden="1" customHeight="1">
      <c r="A98" s="97" t="s">
        <v>7</v>
      </c>
      <c r="B98" s="98"/>
      <c r="C98" s="98">
        <v>0</v>
      </c>
      <c r="D98" s="109" t="str">
        <f t="shared" si="10"/>
        <v xml:space="preserve">0 </v>
      </c>
      <c r="E98" s="98">
        <v>0</v>
      </c>
      <c r="F98" s="99">
        <v>0</v>
      </c>
      <c r="G98" s="109" t="str">
        <f t="shared" si="11"/>
        <v xml:space="preserve">0 </v>
      </c>
      <c r="H98" s="99">
        <f>B98+E98</f>
        <v>0</v>
      </c>
      <c r="I98" s="99"/>
      <c r="J98" s="99">
        <f>C98+F98</f>
        <v>0</v>
      </c>
      <c r="K98" s="109" t="str">
        <f t="shared" si="12"/>
        <v xml:space="preserve">0 </v>
      </c>
      <c r="L98" s="46"/>
    </row>
    <row r="99" spans="1:14" s="8" customFormat="1" ht="26.25" hidden="1" customHeight="1">
      <c r="A99" s="97" t="s">
        <v>25</v>
      </c>
      <c r="B99" s="98">
        <v>0</v>
      </c>
      <c r="C99" s="98">
        <v>0</v>
      </c>
      <c r="D99" s="109" t="str">
        <f t="shared" si="10"/>
        <v xml:space="preserve">0 </v>
      </c>
      <c r="E99" s="98">
        <v>0</v>
      </c>
      <c r="F99" s="99">
        <v>0</v>
      </c>
      <c r="G99" s="109" t="str">
        <f t="shared" si="11"/>
        <v xml:space="preserve">0 </v>
      </c>
      <c r="H99" s="99">
        <f>B99+E99</f>
        <v>0</v>
      </c>
      <c r="I99" s="99"/>
      <c r="J99" s="99">
        <f>C99+F99</f>
        <v>0</v>
      </c>
      <c r="K99" s="109" t="str">
        <f t="shared" si="12"/>
        <v xml:space="preserve">0 </v>
      </c>
      <c r="L99" s="46"/>
    </row>
    <row r="100" spans="1:14" s="8" customFormat="1" ht="37.5" hidden="1" customHeight="1">
      <c r="A100" s="97" t="s">
        <v>44</v>
      </c>
      <c r="B100" s="98"/>
      <c r="C100" s="98">
        <v>0</v>
      </c>
      <c r="D100" s="109" t="str">
        <f t="shared" si="10"/>
        <v xml:space="preserve">0 </v>
      </c>
      <c r="E100" s="98">
        <v>0</v>
      </c>
      <c r="F100" s="99">
        <v>0</v>
      </c>
      <c r="G100" s="109" t="str">
        <f t="shared" si="11"/>
        <v xml:space="preserve">0 </v>
      </c>
      <c r="H100" s="99">
        <f>B100+E100</f>
        <v>0</v>
      </c>
      <c r="I100" s="99"/>
      <c r="J100" s="99">
        <f>C100+F100</f>
        <v>0</v>
      </c>
      <c r="K100" s="109" t="str">
        <f t="shared" si="12"/>
        <v xml:space="preserve">0 </v>
      </c>
      <c r="L100" s="46"/>
    </row>
    <row r="101" spans="1:14" s="8" customFormat="1" ht="39.75" customHeight="1">
      <c r="A101" s="97" t="s">
        <v>81</v>
      </c>
      <c r="B101" s="98">
        <v>0</v>
      </c>
      <c r="C101" s="98">
        <v>0</v>
      </c>
      <c r="D101" s="109" t="str">
        <f t="shared" si="10"/>
        <v xml:space="preserve">0 </v>
      </c>
      <c r="E101" s="98">
        <v>0</v>
      </c>
      <c r="F101" s="99">
        <v>0</v>
      </c>
      <c r="G101" s="109" t="str">
        <f t="shared" si="11"/>
        <v xml:space="preserve">0 </v>
      </c>
      <c r="H101" s="99">
        <f>B101+E101</f>
        <v>0</v>
      </c>
      <c r="I101" s="99"/>
      <c r="J101" s="99">
        <v>0</v>
      </c>
      <c r="K101" s="109" t="str">
        <f t="shared" si="12"/>
        <v xml:space="preserve">0 </v>
      </c>
      <c r="L101" s="46"/>
    </row>
    <row r="102" spans="1:14" s="8" customFormat="1" ht="24.75" customHeight="1">
      <c r="A102" s="127" t="s">
        <v>50</v>
      </c>
      <c r="B102" s="128">
        <f>B103+B104+B105+B106+B107</f>
        <v>34617</v>
      </c>
      <c r="C102" s="128">
        <f>C103+C104+C105+C106+C107</f>
        <v>31254</v>
      </c>
      <c r="D102" s="109">
        <f t="shared" si="10"/>
        <v>90.285120027732034</v>
      </c>
      <c r="E102" s="128">
        <f>E103+E104+E105+E106+E107</f>
        <v>0</v>
      </c>
      <c r="F102" s="128">
        <v>0</v>
      </c>
      <c r="G102" s="109" t="str">
        <f t="shared" si="11"/>
        <v xml:space="preserve">0 </v>
      </c>
      <c r="H102" s="128">
        <f>H103+H104+H105+H106+H107</f>
        <v>34617</v>
      </c>
      <c r="I102" s="128">
        <f>I103+I104+I105+I106+I107</f>
        <v>0</v>
      </c>
      <c r="J102" s="128">
        <f>J103+J104+J105+J106+J107</f>
        <v>31254</v>
      </c>
      <c r="K102" s="109">
        <f t="shared" si="12"/>
        <v>90.285120027732034</v>
      </c>
      <c r="L102" s="46"/>
    </row>
    <row r="103" spans="1:14" s="8" customFormat="1" ht="21" customHeight="1">
      <c r="A103" s="97" t="s">
        <v>13</v>
      </c>
      <c r="B103" s="98">
        <v>2027</v>
      </c>
      <c r="C103" s="98">
        <v>2063</v>
      </c>
      <c r="D103" s="109">
        <f t="shared" si="10"/>
        <v>101.77602368031573</v>
      </c>
      <c r="E103" s="98">
        <v>0</v>
      </c>
      <c r="F103" s="99">
        <v>0</v>
      </c>
      <c r="G103" s="109" t="str">
        <f t="shared" si="11"/>
        <v xml:space="preserve">0 </v>
      </c>
      <c r="H103" s="99">
        <v>2027</v>
      </c>
      <c r="I103" s="99"/>
      <c r="J103" s="100">
        <f>C103+F103</f>
        <v>2063</v>
      </c>
      <c r="K103" s="109">
        <f t="shared" si="12"/>
        <v>101.77602368031573</v>
      </c>
      <c r="L103" s="46"/>
    </row>
    <row r="104" spans="1:14" s="8" customFormat="1" ht="36" customHeight="1">
      <c r="A104" s="97" t="s">
        <v>33</v>
      </c>
      <c r="B104" s="98">
        <v>9563</v>
      </c>
      <c r="C104" s="98">
        <v>10396</v>
      </c>
      <c r="D104" s="109">
        <f t="shared" si="10"/>
        <v>108.71065565199206</v>
      </c>
      <c r="E104" s="98">
        <v>0</v>
      </c>
      <c r="F104" s="99">
        <v>0</v>
      </c>
      <c r="G104" s="109" t="str">
        <f t="shared" si="11"/>
        <v xml:space="preserve">0 </v>
      </c>
      <c r="H104" s="99">
        <f>B104+E104</f>
        <v>9563</v>
      </c>
      <c r="I104" s="99"/>
      <c r="J104" s="100">
        <f>C104+F104</f>
        <v>10396</v>
      </c>
      <c r="K104" s="109">
        <f t="shared" si="12"/>
        <v>108.71065565199206</v>
      </c>
      <c r="L104" s="46"/>
    </row>
    <row r="105" spans="1:14" s="8" customFormat="1" ht="36" customHeight="1">
      <c r="A105" s="97" t="s">
        <v>31</v>
      </c>
      <c r="B105" s="98">
        <v>13329</v>
      </c>
      <c r="C105" s="98">
        <v>15758</v>
      </c>
      <c r="D105" s="109">
        <f t="shared" si="10"/>
        <v>118.22342261234901</v>
      </c>
      <c r="E105" s="98">
        <v>0</v>
      </c>
      <c r="F105" s="99">
        <v>0</v>
      </c>
      <c r="G105" s="109" t="str">
        <f t="shared" si="11"/>
        <v xml:space="preserve">0 </v>
      </c>
      <c r="H105" s="99">
        <f>B105+E105</f>
        <v>13329</v>
      </c>
      <c r="I105" s="99"/>
      <c r="J105" s="100">
        <f>C105+F105</f>
        <v>15758</v>
      </c>
      <c r="K105" s="109">
        <f t="shared" si="12"/>
        <v>118.22342261234901</v>
      </c>
      <c r="L105" s="46"/>
    </row>
    <row r="106" spans="1:14" s="8" customFormat="1" ht="21" customHeight="1">
      <c r="A106" s="97" t="s">
        <v>58</v>
      </c>
      <c r="B106" s="98">
        <v>8454</v>
      </c>
      <c r="C106" s="98">
        <v>1588</v>
      </c>
      <c r="D106" s="109">
        <f t="shared" si="10"/>
        <v>18.784007570380883</v>
      </c>
      <c r="E106" s="98">
        <v>0</v>
      </c>
      <c r="F106" s="99">
        <v>0</v>
      </c>
      <c r="G106" s="109" t="str">
        <f t="shared" si="11"/>
        <v xml:space="preserve">0 </v>
      </c>
      <c r="H106" s="99">
        <f>B106+E106</f>
        <v>8454</v>
      </c>
      <c r="I106" s="99"/>
      <c r="J106" s="100">
        <f>C106+F106</f>
        <v>1588</v>
      </c>
      <c r="K106" s="109">
        <f t="shared" si="12"/>
        <v>18.784007570380883</v>
      </c>
      <c r="L106" s="46"/>
    </row>
    <row r="107" spans="1:14" s="8" customFormat="1" ht="35.25" customHeight="1">
      <c r="A107" s="97" t="s">
        <v>32</v>
      </c>
      <c r="B107" s="98">
        <v>1244</v>
      </c>
      <c r="C107" s="131">
        <v>1449</v>
      </c>
      <c r="D107" s="109">
        <f t="shared" si="10"/>
        <v>116.47909967845661</v>
      </c>
      <c r="E107" s="98">
        <v>0</v>
      </c>
      <c r="F107" s="99">
        <v>0</v>
      </c>
      <c r="G107" s="109" t="str">
        <f t="shared" si="11"/>
        <v xml:space="preserve">0 </v>
      </c>
      <c r="H107" s="99">
        <f>B107+E107</f>
        <v>1244</v>
      </c>
      <c r="I107" s="99"/>
      <c r="J107" s="100">
        <f>C107+F107</f>
        <v>1449</v>
      </c>
      <c r="K107" s="109">
        <f t="shared" si="12"/>
        <v>116.47909967845661</v>
      </c>
      <c r="L107" s="46"/>
    </row>
    <row r="108" spans="1:14" s="8" customFormat="1" ht="34.5" customHeight="1">
      <c r="A108" s="132" t="s">
        <v>59</v>
      </c>
      <c r="B108" s="130">
        <f>B109+B110+B111+B116+B117</f>
        <v>3115</v>
      </c>
      <c r="C108" s="130">
        <f>C109+C110+C111+C116+C117</f>
        <v>3802</v>
      </c>
      <c r="D108" s="109">
        <f t="shared" si="10"/>
        <v>122.0545746388443</v>
      </c>
      <c r="E108" s="130">
        <f>E109+E110+E111+E116</f>
        <v>0</v>
      </c>
      <c r="F108" s="130">
        <f>F109+F110+F111+F116</f>
        <v>0</v>
      </c>
      <c r="G108" s="109" t="str">
        <f t="shared" si="11"/>
        <v xml:space="preserve">0 </v>
      </c>
      <c r="H108" s="133">
        <f>H109+H110+H111+H116+H117</f>
        <v>3115</v>
      </c>
      <c r="I108" s="133">
        <f>I109+I110+I111+I116+I117</f>
        <v>0</v>
      </c>
      <c r="J108" s="133">
        <f>J109+J110+J111+J116+J117</f>
        <v>3802</v>
      </c>
      <c r="K108" s="109">
        <f t="shared" si="12"/>
        <v>122.0545746388443</v>
      </c>
      <c r="L108" s="46"/>
      <c r="N108" s="21"/>
    </row>
    <row r="109" spans="1:14" s="8" customFormat="1" ht="22.5" customHeight="1">
      <c r="A109" s="97" t="s">
        <v>60</v>
      </c>
      <c r="B109" s="98">
        <v>1953</v>
      </c>
      <c r="C109" s="131">
        <v>2070</v>
      </c>
      <c r="D109" s="109">
        <f t="shared" si="10"/>
        <v>105.99078341013825</v>
      </c>
      <c r="E109" s="98">
        <v>0</v>
      </c>
      <c r="F109" s="99">
        <v>0</v>
      </c>
      <c r="G109" s="109" t="str">
        <f t="shared" si="11"/>
        <v xml:space="preserve">0 </v>
      </c>
      <c r="H109" s="99">
        <f>B109+E109</f>
        <v>1953</v>
      </c>
      <c r="I109" s="99"/>
      <c r="J109" s="100">
        <f>C109+F109</f>
        <v>2070</v>
      </c>
      <c r="K109" s="109">
        <f t="shared" si="12"/>
        <v>105.99078341013825</v>
      </c>
      <c r="L109" s="46"/>
    </row>
    <row r="110" spans="1:14" s="8" customFormat="1" ht="22.5" customHeight="1">
      <c r="A110" s="97" t="s">
        <v>61</v>
      </c>
      <c r="B110" s="98">
        <v>1134</v>
      </c>
      <c r="C110" s="131">
        <v>1701</v>
      </c>
      <c r="D110" s="109">
        <f t="shared" si="10"/>
        <v>150</v>
      </c>
      <c r="E110" s="98">
        <v>0</v>
      </c>
      <c r="F110" s="99">
        <v>0</v>
      </c>
      <c r="G110" s="109" t="str">
        <f t="shared" si="11"/>
        <v xml:space="preserve">0 </v>
      </c>
      <c r="H110" s="99">
        <f>B110+E110</f>
        <v>1134</v>
      </c>
      <c r="I110" s="99"/>
      <c r="J110" s="100">
        <f>C110+F110</f>
        <v>1701</v>
      </c>
      <c r="K110" s="109">
        <f t="shared" si="12"/>
        <v>150</v>
      </c>
      <c r="L110" s="46"/>
    </row>
    <row r="111" spans="1:14" s="8" customFormat="1" ht="54.75" hidden="1" customHeight="1">
      <c r="A111" s="97" t="s">
        <v>77</v>
      </c>
      <c r="B111" s="98">
        <v>0</v>
      </c>
      <c r="C111" s="131"/>
      <c r="D111" s="109" t="str">
        <f t="shared" si="10"/>
        <v xml:space="preserve">0 </v>
      </c>
      <c r="E111" s="98">
        <v>0</v>
      </c>
      <c r="F111" s="99">
        <v>0</v>
      </c>
      <c r="G111" s="109" t="str">
        <f t="shared" si="11"/>
        <v xml:space="preserve">0 </v>
      </c>
      <c r="H111" s="99">
        <f t="shared" ref="H111:H117" si="14">B111+E111</f>
        <v>0</v>
      </c>
      <c r="I111" s="99"/>
      <c r="J111" s="100">
        <f t="shared" ref="J111:J117" si="15">C111+F111</f>
        <v>0</v>
      </c>
      <c r="K111" s="109" t="str">
        <f t="shared" si="12"/>
        <v xml:space="preserve">0 </v>
      </c>
      <c r="L111" s="46"/>
    </row>
    <row r="112" spans="1:14" s="8" customFormat="1" ht="33" hidden="1" customHeight="1">
      <c r="A112" s="132" t="s">
        <v>65</v>
      </c>
      <c r="B112" s="130">
        <f>B113+B114</f>
        <v>0</v>
      </c>
      <c r="C112" s="133"/>
      <c r="D112" s="109" t="str">
        <f t="shared" si="10"/>
        <v xml:space="preserve">0 </v>
      </c>
      <c r="E112" s="130">
        <f>E113+E114</f>
        <v>0</v>
      </c>
      <c r="F112" s="133">
        <f>F113+F114</f>
        <v>0</v>
      </c>
      <c r="G112" s="109" t="str">
        <f t="shared" si="11"/>
        <v xml:space="preserve">0 </v>
      </c>
      <c r="H112" s="99">
        <f t="shared" si="14"/>
        <v>0</v>
      </c>
      <c r="I112" s="133"/>
      <c r="J112" s="100">
        <f t="shared" si="15"/>
        <v>0</v>
      </c>
      <c r="K112" s="109" t="str">
        <f t="shared" si="12"/>
        <v xml:space="preserve">0 </v>
      </c>
      <c r="L112" s="46"/>
    </row>
    <row r="113" spans="1:12" s="8" customFormat="1" ht="26.25" hidden="1" customHeight="1">
      <c r="A113" s="97" t="s">
        <v>66</v>
      </c>
      <c r="B113" s="98"/>
      <c r="C113" s="131"/>
      <c r="D113" s="109" t="str">
        <f t="shared" si="10"/>
        <v xml:space="preserve">0 </v>
      </c>
      <c r="E113" s="98">
        <v>0</v>
      </c>
      <c r="F113" s="99">
        <v>0</v>
      </c>
      <c r="G113" s="109" t="str">
        <f t="shared" si="11"/>
        <v xml:space="preserve">0 </v>
      </c>
      <c r="H113" s="99">
        <f t="shared" si="14"/>
        <v>0</v>
      </c>
      <c r="I113" s="99"/>
      <c r="J113" s="100">
        <f t="shared" si="15"/>
        <v>0</v>
      </c>
      <c r="K113" s="109" t="str">
        <f t="shared" si="12"/>
        <v xml:space="preserve">0 </v>
      </c>
      <c r="L113" s="46"/>
    </row>
    <row r="114" spans="1:12" s="8" customFormat="1" ht="27" hidden="1" customHeight="1">
      <c r="A114" s="97" t="s">
        <v>67</v>
      </c>
      <c r="B114" s="98">
        <v>0</v>
      </c>
      <c r="C114" s="131"/>
      <c r="D114" s="109" t="str">
        <f t="shared" si="10"/>
        <v xml:space="preserve">0 </v>
      </c>
      <c r="E114" s="98">
        <v>0</v>
      </c>
      <c r="F114" s="99">
        <v>0</v>
      </c>
      <c r="G114" s="109" t="str">
        <f t="shared" si="11"/>
        <v xml:space="preserve">0 </v>
      </c>
      <c r="H114" s="99">
        <f t="shared" si="14"/>
        <v>0</v>
      </c>
      <c r="I114" s="99"/>
      <c r="J114" s="100">
        <f t="shared" si="15"/>
        <v>0</v>
      </c>
      <c r="K114" s="109" t="str">
        <f t="shared" si="12"/>
        <v xml:space="preserve">0 </v>
      </c>
      <c r="L114" s="46"/>
    </row>
    <row r="115" spans="1:12" s="8" customFormat="1" ht="27" hidden="1" customHeight="1">
      <c r="A115" s="97" t="s">
        <v>68</v>
      </c>
      <c r="B115" s="98">
        <v>0</v>
      </c>
      <c r="C115" s="131"/>
      <c r="D115" s="109" t="str">
        <f t="shared" si="10"/>
        <v xml:space="preserve">0 </v>
      </c>
      <c r="E115" s="98">
        <v>0</v>
      </c>
      <c r="F115" s="99">
        <v>0</v>
      </c>
      <c r="G115" s="109" t="str">
        <f t="shared" si="11"/>
        <v xml:space="preserve">0 </v>
      </c>
      <c r="H115" s="99">
        <f t="shared" si="14"/>
        <v>0</v>
      </c>
      <c r="I115" s="99"/>
      <c r="J115" s="100">
        <f t="shared" si="15"/>
        <v>0</v>
      </c>
      <c r="K115" s="109" t="str">
        <f t="shared" si="12"/>
        <v xml:space="preserve">0 </v>
      </c>
      <c r="L115" s="46"/>
    </row>
    <row r="116" spans="1:12" s="8" customFormat="1" ht="30.75" hidden="1" customHeight="1">
      <c r="A116" s="97" t="s">
        <v>77</v>
      </c>
      <c r="B116" s="98"/>
      <c r="C116" s="131">
        <v>0</v>
      </c>
      <c r="D116" s="109" t="str">
        <f t="shared" si="10"/>
        <v xml:space="preserve">0 </v>
      </c>
      <c r="E116" s="98">
        <v>0</v>
      </c>
      <c r="F116" s="99">
        <v>0</v>
      </c>
      <c r="G116" s="109" t="str">
        <f t="shared" si="11"/>
        <v xml:space="preserve">0 </v>
      </c>
      <c r="H116" s="99">
        <f t="shared" si="14"/>
        <v>0</v>
      </c>
      <c r="I116" s="99"/>
      <c r="J116" s="100">
        <f t="shared" si="15"/>
        <v>0</v>
      </c>
      <c r="K116" s="109" t="str">
        <f t="shared" si="12"/>
        <v xml:space="preserve">0 </v>
      </c>
      <c r="L116" s="46"/>
    </row>
    <row r="117" spans="1:12" s="8" customFormat="1" ht="30.75" customHeight="1">
      <c r="A117" s="97" t="s">
        <v>119</v>
      </c>
      <c r="B117" s="98">
        <v>28</v>
      </c>
      <c r="C117" s="131">
        <v>31</v>
      </c>
      <c r="D117" s="109">
        <f t="shared" si="10"/>
        <v>110.71428571428572</v>
      </c>
      <c r="E117" s="98">
        <v>0</v>
      </c>
      <c r="F117" s="99">
        <v>0</v>
      </c>
      <c r="G117" s="109" t="str">
        <f t="shared" si="11"/>
        <v xml:space="preserve">0 </v>
      </c>
      <c r="H117" s="99">
        <f t="shared" si="14"/>
        <v>28</v>
      </c>
      <c r="I117" s="99"/>
      <c r="J117" s="100">
        <f t="shared" si="15"/>
        <v>31</v>
      </c>
      <c r="K117" s="109"/>
      <c r="L117" s="46"/>
    </row>
    <row r="118" spans="1:12" s="8" customFormat="1" ht="35.25" customHeight="1">
      <c r="A118" s="132" t="s">
        <v>65</v>
      </c>
      <c r="B118" s="128">
        <f>B119+B121</f>
        <v>255</v>
      </c>
      <c r="C118" s="128">
        <f>C119+C121</f>
        <v>322</v>
      </c>
      <c r="D118" s="109">
        <f t="shared" si="10"/>
        <v>126.27450980392156</v>
      </c>
      <c r="E118" s="128">
        <f>E120+E119</f>
        <v>0</v>
      </c>
      <c r="F118" s="128">
        <f>F120+F119+F121</f>
        <v>0</v>
      </c>
      <c r="G118" s="109" t="str">
        <f t="shared" si="11"/>
        <v xml:space="preserve">0 </v>
      </c>
      <c r="H118" s="128">
        <f>H119+H121</f>
        <v>255</v>
      </c>
      <c r="I118" s="128">
        <f>I120+I119+I121</f>
        <v>0</v>
      </c>
      <c r="J118" s="128">
        <f>J120+J119+J121</f>
        <v>322</v>
      </c>
      <c r="K118" s="109">
        <f t="shared" ref="K118:K128" si="16">IF(H118=0,  "0 ", J118/H118*100)</f>
        <v>126.27450980392156</v>
      </c>
      <c r="L118" s="46"/>
    </row>
    <row r="119" spans="1:12" s="8" customFormat="1" ht="34.5" customHeight="1">
      <c r="A119" s="97" t="s">
        <v>66</v>
      </c>
      <c r="B119" s="129">
        <v>0</v>
      </c>
      <c r="C119" s="129">
        <v>0</v>
      </c>
      <c r="D119" s="109" t="str">
        <f t="shared" si="10"/>
        <v xml:space="preserve">0 </v>
      </c>
      <c r="E119" s="129">
        <v>0</v>
      </c>
      <c r="F119" s="129">
        <v>0</v>
      </c>
      <c r="G119" s="109" t="str">
        <f t="shared" si="11"/>
        <v xml:space="preserve">0 </v>
      </c>
      <c r="H119" s="99">
        <f>B119+E119</f>
        <v>0</v>
      </c>
      <c r="I119" s="99"/>
      <c r="J119" s="100">
        <f>C119+F119</f>
        <v>0</v>
      </c>
      <c r="K119" s="109" t="str">
        <f t="shared" si="16"/>
        <v xml:space="preserve">0 </v>
      </c>
      <c r="L119" s="46"/>
    </row>
    <row r="120" spans="1:12" s="8" customFormat="1" ht="54.75" hidden="1" customHeight="1">
      <c r="A120" s="97" t="s">
        <v>67</v>
      </c>
      <c r="B120" s="98"/>
      <c r="C120" s="131">
        <v>0</v>
      </c>
      <c r="D120" s="109" t="str">
        <f t="shared" si="10"/>
        <v xml:space="preserve">0 </v>
      </c>
      <c r="E120" s="98">
        <v>0</v>
      </c>
      <c r="F120" s="99">
        <v>0</v>
      </c>
      <c r="G120" s="109" t="str">
        <f t="shared" si="11"/>
        <v xml:space="preserve">0 </v>
      </c>
      <c r="H120" s="99">
        <f>B120+E120</f>
        <v>0</v>
      </c>
      <c r="I120" s="99"/>
      <c r="J120" s="100">
        <f>C120+F120</f>
        <v>0</v>
      </c>
      <c r="K120" s="109" t="str">
        <f t="shared" si="16"/>
        <v xml:space="preserve">0 </v>
      </c>
      <c r="L120" s="46"/>
    </row>
    <row r="121" spans="1:12" s="8" customFormat="1" ht="38.25" customHeight="1">
      <c r="A121" s="97" t="s">
        <v>67</v>
      </c>
      <c r="B121" s="98">
        <v>255</v>
      </c>
      <c r="C121" s="131">
        <v>322</v>
      </c>
      <c r="D121" s="109">
        <f t="shared" si="10"/>
        <v>126.27450980392156</v>
      </c>
      <c r="E121" s="98">
        <v>0</v>
      </c>
      <c r="F121" s="99">
        <v>0</v>
      </c>
      <c r="G121" s="109" t="str">
        <f t="shared" si="11"/>
        <v xml:space="preserve">0 </v>
      </c>
      <c r="H121" s="99">
        <f>B121+E121</f>
        <v>255</v>
      </c>
      <c r="I121" s="99"/>
      <c r="J121" s="100">
        <f>C121+F121</f>
        <v>322</v>
      </c>
      <c r="K121" s="109">
        <f t="shared" si="16"/>
        <v>126.27450980392156</v>
      </c>
      <c r="L121" s="46"/>
    </row>
    <row r="122" spans="1:12" s="13" customFormat="1" ht="52.5" hidden="1" customHeight="1">
      <c r="A122" s="132" t="s">
        <v>98</v>
      </c>
      <c r="B122" s="130">
        <f>B123</f>
        <v>0</v>
      </c>
      <c r="C122" s="130">
        <f>C123</f>
        <v>0</v>
      </c>
      <c r="D122" s="109" t="str">
        <f t="shared" si="10"/>
        <v xml:space="preserve">0 </v>
      </c>
      <c r="E122" s="130">
        <f t="shared" ref="E122:J122" si="17">E123</f>
        <v>0</v>
      </c>
      <c r="F122" s="130">
        <f t="shared" si="17"/>
        <v>0</v>
      </c>
      <c r="G122" s="130" t="str">
        <f t="shared" si="17"/>
        <v xml:space="preserve">0 </v>
      </c>
      <c r="H122" s="130">
        <f t="shared" si="17"/>
        <v>0</v>
      </c>
      <c r="I122" s="130">
        <f t="shared" si="17"/>
        <v>0</v>
      </c>
      <c r="J122" s="130">
        <f t="shared" si="17"/>
        <v>0</v>
      </c>
      <c r="K122" s="109" t="str">
        <f t="shared" si="16"/>
        <v xml:space="preserve">0 </v>
      </c>
      <c r="L122" s="49"/>
    </row>
    <row r="123" spans="1:12" s="8" customFormat="1" ht="33" hidden="1" customHeight="1">
      <c r="A123" s="97" t="s">
        <v>98</v>
      </c>
      <c r="B123" s="98">
        <v>0</v>
      </c>
      <c r="C123" s="131">
        <v>0</v>
      </c>
      <c r="D123" s="109" t="str">
        <f t="shared" si="10"/>
        <v xml:space="preserve">0 </v>
      </c>
      <c r="E123" s="98">
        <v>0</v>
      </c>
      <c r="F123" s="99">
        <v>0</v>
      </c>
      <c r="G123" s="98" t="str">
        <f>G124</f>
        <v xml:space="preserve">0 </v>
      </c>
      <c r="H123" s="99">
        <f>B123+E123</f>
        <v>0</v>
      </c>
      <c r="I123" s="99">
        <f>C123+F123</f>
        <v>0</v>
      </c>
      <c r="J123" s="99">
        <f>D123+G123</f>
        <v>0</v>
      </c>
      <c r="K123" s="109" t="str">
        <f t="shared" si="16"/>
        <v xml:space="preserve">0 </v>
      </c>
    </row>
    <row r="124" spans="1:12" s="8" customFormat="1" ht="35.25" customHeight="1">
      <c r="A124" s="127" t="s">
        <v>51</v>
      </c>
      <c r="B124" s="128">
        <f>B125+B126+B127</f>
        <v>3545</v>
      </c>
      <c r="C124" s="128">
        <f>C125+C126+C127</f>
        <v>4754</v>
      </c>
      <c r="D124" s="109">
        <f t="shared" si="10"/>
        <v>134.10437235543017</v>
      </c>
      <c r="E124" s="128">
        <f>E125+E126+E127</f>
        <v>0</v>
      </c>
      <c r="F124" s="128">
        <f>F125+F126+F127</f>
        <v>0</v>
      </c>
      <c r="G124" s="109" t="str">
        <f>IF(E124=0,  "0 ", F124/E124*100)</f>
        <v xml:space="preserve">0 </v>
      </c>
      <c r="H124" s="128">
        <f>H125+H126+H127</f>
        <v>0</v>
      </c>
      <c r="I124" s="128">
        <f>I125+I126+I127</f>
        <v>19806</v>
      </c>
      <c r="J124" s="128">
        <f>J125+J126+J127</f>
        <v>0</v>
      </c>
      <c r="K124" s="109" t="str">
        <f t="shared" si="16"/>
        <v xml:space="preserve">0 </v>
      </c>
    </row>
    <row r="125" spans="1:12" s="8" customFormat="1" ht="50.25" customHeight="1">
      <c r="A125" s="97" t="s">
        <v>62</v>
      </c>
      <c r="B125" s="98">
        <v>3545</v>
      </c>
      <c r="C125" s="131">
        <v>4754</v>
      </c>
      <c r="D125" s="109">
        <f t="shared" si="10"/>
        <v>134.10437235543017</v>
      </c>
      <c r="E125" s="98">
        <v>0</v>
      </c>
      <c r="F125" s="99">
        <v>0</v>
      </c>
      <c r="G125" s="109" t="str">
        <f>IF(E125=0,  "0 ", F125/E125*100)</f>
        <v xml:space="preserve">0 </v>
      </c>
      <c r="H125" s="99">
        <v>0</v>
      </c>
      <c r="I125" s="99">
        <v>19806</v>
      </c>
      <c r="J125" s="100">
        <v>0</v>
      </c>
      <c r="K125" s="109" t="str">
        <f t="shared" si="16"/>
        <v xml:space="preserve">0 </v>
      </c>
    </row>
    <row r="126" spans="1:12" s="8" customFormat="1" ht="1.5" hidden="1" customHeight="1">
      <c r="A126" s="97" t="s">
        <v>64</v>
      </c>
      <c r="B126" s="98">
        <v>0</v>
      </c>
      <c r="C126" s="131">
        <v>0</v>
      </c>
      <c r="D126" s="109" t="str">
        <f t="shared" si="10"/>
        <v xml:space="preserve">0 </v>
      </c>
      <c r="E126" s="98">
        <v>0</v>
      </c>
      <c r="F126" s="99">
        <v>0</v>
      </c>
      <c r="G126" s="109" t="str">
        <f>IF(E126=0,  "0 ", F126/E126*100)</f>
        <v xml:space="preserve">0 </v>
      </c>
      <c r="H126" s="99">
        <f>B126+E126</f>
        <v>0</v>
      </c>
      <c r="I126" s="99"/>
      <c r="J126" s="99">
        <f>C126+F126</f>
        <v>0</v>
      </c>
      <c r="K126" s="109" t="str">
        <f t="shared" si="16"/>
        <v xml:space="preserve">0 </v>
      </c>
    </row>
    <row r="127" spans="1:12" s="8" customFormat="1" ht="23.25" hidden="1" customHeight="1">
      <c r="A127" s="97" t="s">
        <v>63</v>
      </c>
      <c r="B127" s="98">
        <v>0</v>
      </c>
      <c r="C127" s="131">
        <v>0</v>
      </c>
      <c r="D127" s="109" t="str">
        <f t="shared" si="10"/>
        <v xml:space="preserve">0 </v>
      </c>
      <c r="E127" s="131">
        <v>0</v>
      </c>
      <c r="F127" s="99">
        <v>0</v>
      </c>
      <c r="G127" s="109" t="str">
        <f>IF(E127=0,  "0 ", F127/E127*100)</f>
        <v xml:space="preserve">0 </v>
      </c>
      <c r="H127" s="99">
        <f>B127+E127</f>
        <v>0</v>
      </c>
      <c r="I127" s="99"/>
      <c r="J127" s="99">
        <f>C127+F127</f>
        <v>0</v>
      </c>
      <c r="K127" s="109" t="str">
        <f t="shared" si="16"/>
        <v xml:space="preserve">0 </v>
      </c>
    </row>
    <row r="128" spans="1:12" s="8" customFormat="1" ht="36" customHeight="1">
      <c r="A128" s="132" t="s">
        <v>4</v>
      </c>
      <c r="B128" s="133">
        <f>B48+B56+B59+B65+B73+B79+B84+B93+B97+B102+B108+B118+B124+B122+B82</f>
        <v>122146</v>
      </c>
      <c r="C128" s="133">
        <f>C48+C56+C59+C65+C73+C79+C84+C93+C97+C102+C108+C118+C124+C122</f>
        <v>154855</v>
      </c>
      <c r="D128" s="109">
        <f t="shared" si="10"/>
        <v>126.77860920537718</v>
      </c>
      <c r="E128" s="133">
        <f>E48+E56+E59+E65+E73+E79+E84+E93+E97+E102+E108+E118+E124+E122</f>
        <v>9299</v>
      </c>
      <c r="F128" s="133">
        <f>F48+F56+F59+F65+F73+F79+F84+F93+F97+F102+F108+F118+F124+F122</f>
        <v>11156</v>
      </c>
      <c r="G128" s="109">
        <f>IF(E128=0,  "0 ", F128/E128*100)</f>
        <v>119.96988923540167</v>
      </c>
      <c r="H128" s="133">
        <f>H48+H56+H59+H65+H73+H79+H84+H93+H97+H102+H108+H118+H124+H122+H82</f>
        <v>126448</v>
      </c>
      <c r="I128" s="133">
        <f>I48+I56+I59+I65+I73+I79+I84+I93+I97+I102+I108+I118+I124+I122+I63</f>
        <v>32689</v>
      </c>
      <c r="J128" s="133">
        <f>J48+J56+J59+J65+J73+J79+J84+J93+J97+J102+J108+J118+J124+J122</f>
        <v>158013</v>
      </c>
      <c r="K128" s="109">
        <f t="shared" si="16"/>
        <v>124.96283057066937</v>
      </c>
    </row>
    <row r="129" spans="1:11" s="22" customFormat="1" ht="15.75" customHeight="1">
      <c r="A129" s="2"/>
      <c r="B129" s="2"/>
      <c r="C129" s="2"/>
      <c r="D129" s="2"/>
      <c r="E129" s="2"/>
      <c r="F129" s="1"/>
      <c r="G129" s="1"/>
      <c r="H129" s="1"/>
      <c r="I129" s="1"/>
      <c r="J129" s="47"/>
      <c r="K129" s="47"/>
    </row>
    <row r="130" spans="1:11" s="22" customFormat="1" ht="12" customHeight="1">
      <c r="A130" s="2"/>
      <c r="B130" s="2"/>
      <c r="C130" s="2"/>
      <c r="D130" s="2"/>
      <c r="E130" s="2"/>
      <c r="F130" s="1"/>
      <c r="G130" s="50"/>
      <c r="H130" s="50"/>
      <c r="I130" s="50"/>
      <c r="J130" s="51"/>
      <c r="K130" s="48"/>
    </row>
    <row r="131" spans="1:11" s="8" customFormat="1" ht="69.75" customHeight="1">
      <c r="A131" s="23" t="s">
        <v>109</v>
      </c>
      <c r="B131" s="24"/>
      <c r="C131" s="24"/>
      <c r="D131" s="25"/>
      <c r="E131" s="26"/>
      <c r="F131" s="27"/>
      <c r="G131" s="28"/>
      <c r="H131" s="27" t="s">
        <v>108</v>
      </c>
      <c r="I131" s="27"/>
      <c r="J131" s="28"/>
      <c r="K131" s="8" t="s">
        <v>94</v>
      </c>
    </row>
    <row r="132" spans="1:11" s="8" customFormat="1" ht="15.75" customHeight="1">
      <c r="A132" s="29"/>
      <c r="B132" s="20"/>
      <c r="C132" s="30"/>
      <c r="D132" s="1"/>
      <c r="F132" s="27"/>
      <c r="G132" s="28"/>
      <c r="J132" s="31"/>
      <c r="K132" s="22"/>
    </row>
    <row r="133" spans="1:11" s="8" customFormat="1">
      <c r="C133" s="32"/>
      <c r="D133" s="33"/>
      <c r="F133" s="10"/>
      <c r="G133" s="34"/>
      <c r="H133" s="10"/>
      <c r="I133" s="10"/>
      <c r="J133" s="35"/>
      <c r="K133" s="22"/>
    </row>
    <row r="134" spans="1:11">
      <c r="E134" s="39"/>
    </row>
    <row r="135" spans="1:11">
      <c r="A135" s="103"/>
      <c r="H135" s="42"/>
      <c r="I135" s="42"/>
      <c r="J135" s="42"/>
    </row>
    <row r="136" spans="1:11">
      <c r="G136" s="27"/>
      <c r="H136" s="28"/>
      <c r="I136" s="28"/>
      <c r="J136" s="8"/>
    </row>
  </sheetData>
  <mergeCells count="14">
    <mergeCell ref="A46:A47"/>
    <mergeCell ref="B46:D46"/>
    <mergeCell ref="E46:G46"/>
    <mergeCell ref="H46:K46"/>
    <mergeCell ref="A1:J1"/>
    <mergeCell ref="A2:J2"/>
    <mergeCell ref="A3:J3"/>
    <mergeCell ref="J5:K5"/>
    <mergeCell ref="A6:K6"/>
    <mergeCell ref="A7:A8"/>
    <mergeCell ref="B7:D7"/>
    <mergeCell ref="E7:G7"/>
    <mergeCell ref="H7:K7"/>
    <mergeCell ref="A45:K45"/>
  </mergeCells>
  <printOptions horizontalCentered="1"/>
  <pageMargins left="0.15748031496062992" right="0" top="0.15748031496062992" bottom="0.15748031496062992" header="0.15748031496062992" footer="0.15748031496062992"/>
  <pageSetup paperSize="9" scale="66" fitToHeight="3" orientation="portrait" r:id="rId1"/>
  <headerFooter alignWithMargins="0"/>
  <rowBreaks count="1" manualBreakCount="1">
    <brk id="44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topLeftCell="A27" zoomScale="65" zoomScaleNormal="65" zoomScaleSheetLayoutView="85" workbookViewId="0">
      <selection activeCell="B36" sqref="B36"/>
    </sheetView>
  </sheetViews>
  <sheetFormatPr defaultRowHeight="17.25"/>
  <cols>
    <col min="1" max="1" width="47.5703125" style="40" customWidth="1"/>
    <col min="2" max="2" width="17.28515625" style="40" customWidth="1"/>
    <col min="3" max="3" width="17.42578125" style="94" customWidth="1"/>
    <col min="4" max="4" width="14.85546875" style="95" customWidth="1"/>
    <col min="5" max="5" width="15.140625" style="40" customWidth="1"/>
    <col min="6" max="6" width="14" style="40" customWidth="1"/>
    <col min="7" max="7" width="16.28515625" style="41" customWidth="1"/>
    <col min="8" max="8" width="17.42578125" style="40" customWidth="1"/>
    <col min="9" max="9" width="15" style="40" hidden="1" customWidth="1"/>
    <col min="10" max="10" width="17.42578125" style="40" customWidth="1"/>
    <col min="11" max="11" width="15.7109375" style="82" customWidth="1"/>
    <col min="12" max="12" width="11.42578125" style="83" bestFit="1" customWidth="1"/>
    <col min="13" max="13" width="9.140625" style="83"/>
    <col min="14" max="14" width="13.42578125" style="83" bestFit="1" customWidth="1"/>
    <col min="15" max="16384" width="9.140625" style="83"/>
  </cols>
  <sheetData>
    <row r="1" spans="1:11" ht="22.5" customHeight="1">
      <c r="A1" s="262" t="s">
        <v>8</v>
      </c>
      <c r="B1" s="262"/>
      <c r="C1" s="262"/>
      <c r="D1" s="262"/>
      <c r="E1" s="262"/>
      <c r="F1" s="262"/>
      <c r="G1" s="262"/>
      <c r="H1" s="262"/>
      <c r="I1" s="262"/>
      <c r="J1" s="262"/>
      <c r="K1" s="149"/>
    </row>
    <row r="2" spans="1:11" ht="17.25" customHeight="1">
      <c r="A2" s="263" t="s">
        <v>24</v>
      </c>
      <c r="B2" s="263"/>
      <c r="C2" s="263"/>
      <c r="D2" s="263"/>
      <c r="E2" s="263"/>
      <c r="F2" s="263"/>
      <c r="G2" s="263"/>
      <c r="H2" s="263"/>
      <c r="I2" s="263"/>
      <c r="J2" s="263"/>
      <c r="K2" s="149"/>
    </row>
    <row r="3" spans="1:11" ht="15.75" customHeight="1">
      <c r="A3" s="262" t="s">
        <v>156</v>
      </c>
      <c r="B3" s="262"/>
      <c r="C3" s="262"/>
      <c r="D3" s="262"/>
      <c r="E3" s="262"/>
      <c r="F3" s="262"/>
      <c r="G3" s="262"/>
      <c r="H3" s="262"/>
      <c r="I3" s="262"/>
      <c r="J3" s="262"/>
      <c r="K3" s="149"/>
    </row>
    <row r="4" spans="1:11" ht="39" hidden="1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9"/>
    </row>
    <row r="5" spans="1:11" ht="21" customHeight="1">
      <c r="A5" s="148"/>
      <c r="B5" s="148"/>
      <c r="C5" s="148"/>
      <c r="D5" s="150"/>
      <c r="E5" s="148"/>
      <c r="F5" s="148"/>
      <c r="G5" s="150"/>
      <c r="H5" s="148"/>
      <c r="I5" s="148"/>
      <c r="J5" s="264" t="s">
        <v>37</v>
      </c>
      <c r="K5" s="264"/>
    </row>
    <row r="6" spans="1:11" ht="18.75">
      <c r="A6" s="265" t="s">
        <v>43</v>
      </c>
      <c r="B6" s="266"/>
      <c r="C6" s="266"/>
      <c r="D6" s="266"/>
      <c r="E6" s="266"/>
      <c r="F6" s="266"/>
      <c r="G6" s="266"/>
      <c r="H6" s="266"/>
      <c r="I6" s="266"/>
      <c r="J6" s="266"/>
      <c r="K6" s="267"/>
    </row>
    <row r="7" spans="1:11" ht="21" customHeight="1">
      <c r="A7" s="253" t="s">
        <v>0</v>
      </c>
      <c r="B7" s="255" t="s">
        <v>23</v>
      </c>
      <c r="C7" s="256"/>
      <c r="D7" s="257"/>
      <c r="E7" s="258" t="s">
        <v>38</v>
      </c>
      <c r="F7" s="259"/>
      <c r="G7" s="260"/>
      <c r="H7" s="261" t="s">
        <v>74</v>
      </c>
      <c r="I7" s="261"/>
      <c r="J7" s="261"/>
      <c r="K7" s="261"/>
    </row>
    <row r="8" spans="1:11" s="10" customFormat="1" ht="88.5" customHeight="1">
      <c r="A8" s="254"/>
      <c r="B8" s="142" t="s">
        <v>144</v>
      </c>
      <c r="C8" s="142" t="s">
        <v>157</v>
      </c>
      <c r="D8" s="143" t="s">
        <v>53</v>
      </c>
      <c r="E8" s="142" t="s">
        <v>144</v>
      </c>
      <c r="F8" s="142" t="s">
        <v>157</v>
      </c>
      <c r="G8" s="143" t="s">
        <v>53</v>
      </c>
      <c r="H8" s="142" t="s">
        <v>144</v>
      </c>
      <c r="I8" s="142" t="s">
        <v>145</v>
      </c>
      <c r="J8" s="142" t="s">
        <v>157</v>
      </c>
      <c r="K8" s="143" t="s">
        <v>53</v>
      </c>
    </row>
    <row r="9" spans="1:11" s="10" customFormat="1" ht="21" customHeight="1">
      <c r="A9" s="144" t="s">
        <v>1</v>
      </c>
      <c r="B9" s="151">
        <f>SUM(B10:B19)</f>
        <v>209699</v>
      </c>
      <c r="C9" s="151">
        <f>SUM(C10:C19)</f>
        <v>48388</v>
      </c>
      <c r="D9" s="152">
        <f t="shared" ref="D9:D15" si="0">C9/B9*100</f>
        <v>23.074978898325696</v>
      </c>
      <c r="E9" s="151">
        <f>SUM(E10:E19)</f>
        <v>49061</v>
      </c>
      <c r="F9" s="151">
        <f>SUM(F10:F19)</f>
        <v>10201</v>
      </c>
      <c r="G9" s="152">
        <f>F9/E9*100</f>
        <v>20.792482827500457</v>
      </c>
      <c r="H9" s="153">
        <f t="shared" ref="H9:H37" si="1">B9+E9</f>
        <v>258760</v>
      </c>
      <c r="I9" s="153"/>
      <c r="J9" s="153">
        <f t="shared" ref="J9:J34" si="2">C9+F9</f>
        <v>58589</v>
      </c>
      <c r="K9" s="152">
        <f t="shared" ref="K9:K18" si="3">J9/H9*100</f>
        <v>22.642216725923635</v>
      </c>
    </row>
    <row r="10" spans="1:11" s="10" customFormat="1" ht="20.25" customHeight="1">
      <c r="A10" s="145" t="s">
        <v>90</v>
      </c>
      <c r="B10" s="154">
        <v>182012</v>
      </c>
      <c r="C10" s="154">
        <v>38305</v>
      </c>
      <c r="D10" s="152">
        <f t="shared" si="0"/>
        <v>21.045315693470759</v>
      </c>
      <c r="E10" s="154">
        <v>14888</v>
      </c>
      <c r="F10" s="155">
        <v>3420</v>
      </c>
      <c r="G10" s="152">
        <f>F10/E10*100</f>
        <v>22.971520687802258</v>
      </c>
      <c r="H10" s="155">
        <f t="shared" si="1"/>
        <v>196900</v>
      </c>
      <c r="I10" s="155"/>
      <c r="J10" s="155">
        <f t="shared" si="2"/>
        <v>41725</v>
      </c>
      <c r="K10" s="152">
        <f t="shared" si="3"/>
        <v>21.190959878110714</v>
      </c>
    </row>
    <row r="11" spans="1:11" s="10" customFormat="1" ht="24.75" customHeight="1">
      <c r="A11" s="145" t="s">
        <v>95</v>
      </c>
      <c r="B11" s="154">
        <v>12791</v>
      </c>
      <c r="C11" s="154">
        <v>3298</v>
      </c>
      <c r="D11" s="152">
        <f t="shared" si="0"/>
        <v>25.783754202173405</v>
      </c>
      <c r="E11" s="154">
        <v>3250</v>
      </c>
      <c r="F11" s="155">
        <v>838</v>
      </c>
      <c r="G11" s="152">
        <f>F11/E11*100</f>
        <v>25.784615384615385</v>
      </c>
      <c r="H11" s="155">
        <f t="shared" si="1"/>
        <v>16041</v>
      </c>
      <c r="I11" s="155"/>
      <c r="J11" s="155">
        <f t="shared" si="2"/>
        <v>4136</v>
      </c>
      <c r="K11" s="152">
        <f t="shared" si="3"/>
        <v>25.783928682750449</v>
      </c>
    </row>
    <row r="12" spans="1:11" s="10" customFormat="1" ht="63.75" customHeight="1">
      <c r="A12" s="145" t="s">
        <v>141</v>
      </c>
      <c r="B12" s="154">
        <v>3177</v>
      </c>
      <c r="C12" s="154">
        <v>727</v>
      </c>
      <c r="D12" s="152">
        <f t="shared" si="0"/>
        <v>22.883223166509286</v>
      </c>
      <c r="E12" s="154">
        <v>0</v>
      </c>
      <c r="F12" s="155">
        <v>0</v>
      </c>
      <c r="G12" s="152">
        <v>0</v>
      </c>
      <c r="H12" s="155">
        <f t="shared" si="1"/>
        <v>3177</v>
      </c>
      <c r="I12" s="155"/>
      <c r="J12" s="155">
        <f t="shared" si="2"/>
        <v>727</v>
      </c>
      <c r="K12" s="152">
        <f t="shared" si="3"/>
        <v>22.883223166509286</v>
      </c>
    </row>
    <row r="13" spans="1:11" s="10" customFormat="1" ht="46.5" customHeight="1">
      <c r="A13" s="145" t="s">
        <v>85</v>
      </c>
      <c r="B13" s="154">
        <v>0</v>
      </c>
      <c r="C13" s="156">
        <v>6</v>
      </c>
      <c r="D13" s="152">
        <v>0</v>
      </c>
      <c r="E13" s="154">
        <v>0</v>
      </c>
      <c r="F13" s="155">
        <v>0</v>
      </c>
      <c r="G13" s="152">
        <v>0</v>
      </c>
      <c r="H13" s="155">
        <f t="shared" si="1"/>
        <v>0</v>
      </c>
      <c r="I13" s="155"/>
      <c r="J13" s="155">
        <f t="shared" si="2"/>
        <v>6</v>
      </c>
      <c r="K13" s="152">
        <v>0</v>
      </c>
    </row>
    <row r="14" spans="1:11" s="10" customFormat="1" ht="45.75" customHeight="1">
      <c r="A14" s="145" t="s">
        <v>15</v>
      </c>
      <c r="B14" s="154">
        <v>5626</v>
      </c>
      <c r="C14" s="156">
        <v>4217</v>
      </c>
      <c r="D14" s="152">
        <f t="shared" si="0"/>
        <v>74.955563455385715</v>
      </c>
      <c r="E14" s="154">
        <v>2936</v>
      </c>
      <c r="F14" s="155">
        <v>3356</v>
      </c>
      <c r="G14" s="152">
        <f>F14/E14*100</f>
        <v>114.30517711171662</v>
      </c>
      <c r="H14" s="155">
        <f t="shared" si="1"/>
        <v>8562</v>
      </c>
      <c r="I14" s="155"/>
      <c r="J14" s="155">
        <f t="shared" si="2"/>
        <v>7573</v>
      </c>
      <c r="K14" s="152">
        <f t="shared" si="3"/>
        <v>88.448960523242235</v>
      </c>
    </row>
    <row r="15" spans="1:11" s="10" customFormat="1" ht="61.5" customHeight="1">
      <c r="A15" s="145" t="s">
        <v>114</v>
      </c>
      <c r="B15" s="154">
        <v>4117</v>
      </c>
      <c r="C15" s="154">
        <v>1250</v>
      </c>
      <c r="D15" s="152">
        <f t="shared" si="0"/>
        <v>30.361914015059511</v>
      </c>
      <c r="E15" s="155">
        <v>0</v>
      </c>
      <c r="F15" s="155">
        <v>0</v>
      </c>
      <c r="G15" s="152">
        <v>0</v>
      </c>
      <c r="H15" s="155">
        <f t="shared" si="1"/>
        <v>4117</v>
      </c>
      <c r="I15" s="155"/>
      <c r="J15" s="155">
        <f t="shared" si="2"/>
        <v>1250</v>
      </c>
      <c r="K15" s="152">
        <f t="shared" si="3"/>
        <v>30.361914015059511</v>
      </c>
    </row>
    <row r="16" spans="1:11" s="10" customFormat="1" ht="41.25" customHeight="1">
      <c r="A16" s="145" t="s">
        <v>86</v>
      </c>
      <c r="B16" s="154">
        <v>0</v>
      </c>
      <c r="C16" s="156">
        <v>0</v>
      </c>
      <c r="D16" s="152">
        <v>0</v>
      </c>
      <c r="E16" s="155">
        <v>8917</v>
      </c>
      <c r="F16" s="155">
        <v>337</v>
      </c>
      <c r="G16" s="152">
        <f>F16/E16*100</f>
        <v>3.7792979701693397</v>
      </c>
      <c r="H16" s="155">
        <f t="shared" si="1"/>
        <v>8917</v>
      </c>
      <c r="I16" s="155"/>
      <c r="J16" s="155">
        <f t="shared" si="2"/>
        <v>337</v>
      </c>
      <c r="K16" s="152">
        <f t="shared" si="3"/>
        <v>3.7792979701693397</v>
      </c>
    </row>
    <row r="17" spans="1:15" s="10" customFormat="1" ht="20.25" customHeight="1">
      <c r="A17" s="145" t="s">
        <v>87</v>
      </c>
      <c r="B17" s="154">
        <v>0</v>
      </c>
      <c r="C17" s="156">
        <v>0</v>
      </c>
      <c r="D17" s="152">
        <v>0</v>
      </c>
      <c r="E17" s="154">
        <v>19070</v>
      </c>
      <c r="F17" s="155">
        <v>2250</v>
      </c>
      <c r="G17" s="152">
        <f>F17/E17*100</f>
        <v>11.798636601992659</v>
      </c>
      <c r="H17" s="155">
        <f t="shared" si="1"/>
        <v>19070</v>
      </c>
      <c r="I17" s="155"/>
      <c r="J17" s="155">
        <f t="shared" si="2"/>
        <v>2250</v>
      </c>
      <c r="K17" s="152">
        <f t="shared" si="3"/>
        <v>11.798636601992659</v>
      </c>
      <c r="L17" s="85"/>
      <c r="M17" s="85"/>
      <c r="N17" s="85"/>
      <c r="O17" s="85"/>
    </row>
    <row r="18" spans="1:15" s="10" customFormat="1" ht="23.25" customHeight="1">
      <c r="A18" s="145" t="s">
        <v>88</v>
      </c>
      <c r="B18" s="154">
        <v>1976</v>
      </c>
      <c r="C18" s="154">
        <v>585</v>
      </c>
      <c r="D18" s="152">
        <f>C18/B18*100</f>
        <v>29.605263157894733</v>
      </c>
      <c r="E18" s="154">
        <v>0</v>
      </c>
      <c r="F18" s="155">
        <v>0</v>
      </c>
      <c r="G18" s="152">
        <v>0</v>
      </c>
      <c r="H18" s="155">
        <f t="shared" si="1"/>
        <v>1976</v>
      </c>
      <c r="I18" s="155"/>
      <c r="J18" s="155">
        <f t="shared" si="2"/>
        <v>585</v>
      </c>
      <c r="K18" s="152">
        <f t="shared" si="3"/>
        <v>29.605263157894733</v>
      </c>
      <c r="L18" s="85"/>
      <c r="M18" s="85"/>
      <c r="N18" s="85"/>
      <c r="O18" s="85"/>
    </row>
    <row r="19" spans="1:15" s="10" customFormat="1" ht="39" hidden="1" customHeight="1">
      <c r="A19" s="145" t="s">
        <v>89</v>
      </c>
      <c r="B19" s="154">
        <v>0</v>
      </c>
      <c r="C19" s="154"/>
      <c r="D19" s="152">
        <v>0</v>
      </c>
      <c r="E19" s="154"/>
      <c r="F19" s="155"/>
      <c r="G19" s="152">
        <v>0</v>
      </c>
      <c r="H19" s="155">
        <f t="shared" si="1"/>
        <v>0</v>
      </c>
      <c r="I19" s="155"/>
      <c r="J19" s="155">
        <f t="shared" si="2"/>
        <v>0</v>
      </c>
      <c r="K19" s="152">
        <v>0</v>
      </c>
      <c r="L19" s="85"/>
      <c r="M19" s="85"/>
      <c r="N19" s="85"/>
      <c r="O19" s="85"/>
    </row>
    <row r="20" spans="1:15" s="87" customFormat="1" ht="22.5" customHeight="1">
      <c r="A20" s="144" t="s">
        <v>2</v>
      </c>
      <c r="B20" s="151">
        <f>SUM(B21:B33)</f>
        <v>28598</v>
      </c>
      <c r="C20" s="151">
        <f>SUM(C21:C33)</f>
        <v>7009</v>
      </c>
      <c r="D20" s="152">
        <f t="shared" ref="D20:D29" si="4">C20/B20*100</f>
        <v>24.508706902580599</v>
      </c>
      <c r="E20" s="151">
        <f>SUM(E21:E33)</f>
        <v>4865</v>
      </c>
      <c r="F20" s="151">
        <f>SUM(F21:F33)</f>
        <v>487</v>
      </c>
      <c r="G20" s="152">
        <f>F20/E20*100</f>
        <v>10.01027749229188</v>
      </c>
      <c r="H20" s="153">
        <f t="shared" si="1"/>
        <v>33463</v>
      </c>
      <c r="I20" s="153"/>
      <c r="J20" s="153">
        <f t="shared" si="2"/>
        <v>7496</v>
      </c>
      <c r="K20" s="152">
        <f>J20/H20*100</f>
        <v>22.400860652063471</v>
      </c>
      <c r="L20" s="86"/>
      <c r="M20" s="86"/>
      <c r="N20" s="86"/>
      <c r="O20" s="86"/>
    </row>
    <row r="21" spans="1:15" s="10" customFormat="1" ht="24" customHeight="1">
      <c r="A21" s="146" t="s">
        <v>16</v>
      </c>
      <c r="B21" s="156">
        <v>22338</v>
      </c>
      <c r="C21" s="154">
        <v>5276</v>
      </c>
      <c r="D21" s="152">
        <f t="shared" si="4"/>
        <v>23.618945295012985</v>
      </c>
      <c r="E21" s="154">
        <v>4425</v>
      </c>
      <c r="F21" s="155">
        <v>123</v>
      </c>
      <c r="G21" s="152">
        <f>F21/E21*100</f>
        <v>2.7796610169491522</v>
      </c>
      <c r="H21" s="155">
        <f t="shared" si="1"/>
        <v>26763</v>
      </c>
      <c r="I21" s="155"/>
      <c r="J21" s="155">
        <f t="shared" si="2"/>
        <v>5399</v>
      </c>
      <c r="K21" s="152">
        <f>J21/H21*100</f>
        <v>20.17337368755371</v>
      </c>
    </row>
    <row r="22" spans="1:15" s="10" customFormat="1" ht="27" customHeight="1">
      <c r="A22" s="146" t="s">
        <v>42</v>
      </c>
      <c r="B22" s="156">
        <v>700</v>
      </c>
      <c r="C22" s="154">
        <v>157</v>
      </c>
      <c r="D22" s="152">
        <f t="shared" si="4"/>
        <v>22.428571428571427</v>
      </c>
      <c r="E22" s="154">
        <v>340</v>
      </c>
      <c r="F22" s="155">
        <v>270</v>
      </c>
      <c r="G22" s="152">
        <f>F22/E22*100</f>
        <v>79.411764705882348</v>
      </c>
      <c r="H22" s="155">
        <f t="shared" si="1"/>
        <v>1040</v>
      </c>
      <c r="I22" s="155"/>
      <c r="J22" s="155">
        <f t="shared" si="2"/>
        <v>427</v>
      </c>
      <c r="K22" s="152">
        <f>J22/H22*100</f>
        <v>41.057692307692307</v>
      </c>
    </row>
    <row r="23" spans="1:15" s="10" customFormat="1" ht="47.25" hidden="1" customHeight="1">
      <c r="A23" s="146" t="s">
        <v>14</v>
      </c>
      <c r="B23" s="156">
        <v>0</v>
      </c>
      <c r="C23" s="154">
        <v>0</v>
      </c>
      <c r="D23" s="152">
        <v>0</v>
      </c>
      <c r="E23" s="154">
        <v>0</v>
      </c>
      <c r="F23" s="155">
        <v>0</v>
      </c>
      <c r="G23" s="152">
        <v>0</v>
      </c>
      <c r="H23" s="155">
        <f t="shared" si="1"/>
        <v>0</v>
      </c>
      <c r="I23" s="155"/>
      <c r="J23" s="155">
        <f t="shared" si="2"/>
        <v>0</v>
      </c>
      <c r="K23" s="152">
        <v>0</v>
      </c>
    </row>
    <row r="24" spans="1:15" s="10" customFormat="1" ht="51" customHeight="1">
      <c r="A24" s="146" t="s">
        <v>22</v>
      </c>
      <c r="B24" s="156">
        <v>184</v>
      </c>
      <c r="C24" s="154">
        <v>134</v>
      </c>
      <c r="D24" s="152">
        <f t="shared" si="4"/>
        <v>72.826086956521735</v>
      </c>
      <c r="E24" s="154">
        <v>0</v>
      </c>
      <c r="F24" s="155">
        <v>0</v>
      </c>
      <c r="G24" s="152">
        <v>0</v>
      </c>
      <c r="H24" s="155">
        <f t="shared" si="1"/>
        <v>184</v>
      </c>
      <c r="I24" s="155"/>
      <c r="J24" s="155">
        <f t="shared" si="2"/>
        <v>134</v>
      </c>
      <c r="K24" s="152">
        <f t="shared" ref="K24:K29" si="5">J24/H24*100</f>
        <v>72.826086956521735</v>
      </c>
    </row>
    <row r="25" spans="1:15" s="10" customFormat="1" ht="21.75" customHeight="1">
      <c r="A25" s="146" t="s">
        <v>102</v>
      </c>
      <c r="B25" s="156">
        <v>0</v>
      </c>
      <c r="C25" s="154">
        <v>4</v>
      </c>
      <c r="D25" s="152">
        <v>0</v>
      </c>
      <c r="E25" s="154">
        <v>0</v>
      </c>
      <c r="F25" s="155">
        <v>35</v>
      </c>
      <c r="G25" s="152">
        <v>0</v>
      </c>
      <c r="H25" s="155">
        <f t="shared" si="1"/>
        <v>0</v>
      </c>
      <c r="I25" s="155"/>
      <c r="J25" s="155">
        <f t="shared" si="2"/>
        <v>39</v>
      </c>
      <c r="K25" s="152">
        <v>0</v>
      </c>
    </row>
    <row r="26" spans="1:15" s="10" customFormat="1" ht="29.25" customHeight="1">
      <c r="A26" s="146" t="s">
        <v>52</v>
      </c>
      <c r="B26" s="154">
        <v>4306</v>
      </c>
      <c r="C26" s="154">
        <v>1292</v>
      </c>
      <c r="D26" s="152">
        <f t="shared" si="4"/>
        <v>30.004644681839292</v>
      </c>
      <c r="E26" s="154">
        <v>0</v>
      </c>
      <c r="F26" s="155">
        <v>0</v>
      </c>
      <c r="G26" s="152">
        <v>0</v>
      </c>
      <c r="H26" s="155">
        <f t="shared" si="1"/>
        <v>4306</v>
      </c>
      <c r="I26" s="155"/>
      <c r="J26" s="155">
        <f t="shared" si="2"/>
        <v>1292</v>
      </c>
      <c r="K26" s="152">
        <f t="shared" si="5"/>
        <v>30.004644681839292</v>
      </c>
    </row>
    <row r="27" spans="1:15" s="10" customFormat="1" ht="22.5" customHeight="1">
      <c r="A27" s="146" t="s">
        <v>18</v>
      </c>
      <c r="B27" s="154">
        <v>350</v>
      </c>
      <c r="C27" s="154">
        <v>0</v>
      </c>
      <c r="D27" s="152">
        <f t="shared" si="4"/>
        <v>0</v>
      </c>
      <c r="E27" s="154">
        <v>0</v>
      </c>
      <c r="F27" s="155">
        <v>0</v>
      </c>
      <c r="G27" s="152">
        <v>0</v>
      </c>
      <c r="H27" s="155">
        <f t="shared" si="1"/>
        <v>350</v>
      </c>
      <c r="I27" s="155"/>
      <c r="J27" s="155">
        <f t="shared" si="2"/>
        <v>0</v>
      </c>
      <c r="K27" s="152">
        <f t="shared" si="5"/>
        <v>0</v>
      </c>
    </row>
    <row r="28" spans="1:15" s="10" customFormat="1" ht="23.25" customHeight="1">
      <c r="A28" s="146" t="s">
        <v>5</v>
      </c>
      <c r="B28" s="154">
        <v>300</v>
      </c>
      <c r="C28" s="154">
        <v>85</v>
      </c>
      <c r="D28" s="152">
        <f t="shared" si="4"/>
        <v>28.333333333333332</v>
      </c>
      <c r="E28" s="154">
        <v>100</v>
      </c>
      <c r="F28" s="155">
        <v>51</v>
      </c>
      <c r="G28" s="152">
        <f>F28/E28*100</f>
        <v>51</v>
      </c>
      <c r="H28" s="155">
        <f t="shared" si="1"/>
        <v>400</v>
      </c>
      <c r="I28" s="155"/>
      <c r="J28" s="155">
        <f t="shared" si="2"/>
        <v>136</v>
      </c>
      <c r="K28" s="152">
        <f t="shared" si="5"/>
        <v>34</v>
      </c>
    </row>
    <row r="29" spans="1:15" s="10" customFormat="1" ht="39.75" customHeight="1">
      <c r="A29" s="146" t="s">
        <v>17</v>
      </c>
      <c r="B29" s="154">
        <v>320</v>
      </c>
      <c r="C29" s="154">
        <v>59</v>
      </c>
      <c r="D29" s="152">
        <f t="shared" si="4"/>
        <v>18.4375</v>
      </c>
      <c r="E29" s="154">
        <v>0</v>
      </c>
      <c r="F29" s="155">
        <v>0</v>
      </c>
      <c r="G29" s="152">
        <v>0</v>
      </c>
      <c r="H29" s="155">
        <f t="shared" si="1"/>
        <v>320</v>
      </c>
      <c r="I29" s="155"/>
      <c r="J29" s="155">
        <f t="shared" si="2"/>
        <v>59</v>
      </c>
      <c r="K29" s="152">
        <f t="shared" si="5"/>
        <v>18.4375</v>
      </c>
    </row>
    <row r="30" spans="1:15" s="10" customFormat="1" ht="20.25" customHeight="1">
      <c r="A30" s="146" t="s">
        <v>36</v>
      </c>
      <c r="B30" s="154">
        <v>100</v>
      </c>
      <c r="C30" s="154">
        <v>2</v>
      </c>
      <c r="D30" s="152">
        <v>0</v>
      </c>
      <c r="E30" s="154">
        <v>0</v>
      </c>
      <c r="F30" s="155">
        <v>8</v>
      </c>
      <c r="G30" s="152">
        <v>0</v>
      </c>
      <c r="H30" s="155">
        <f t="shared" si="1"/>
        <v>100</v>
      </c>
      <c r="I30" s="155"/>
      <c r="J30" s="155">
        <f t="shared" si="2"/>
        <v>10</v>
      </c>
      <c r="K30" s="152">
        <v>0</v>
      </c>
    </row>
    <row r="31" spans="1:15" s="10" customFormat="1" ht="24" hidden="1" customHeight="1">
      <c r="A31" s="146" t="s">
        <v>78</v>
      </c>
      <c r="B31" s="154">
        <v>0</v>
      </c>
      <c r="C31" s="154">
        <v>0</v>
      </c>
      <c r="D31" s="152">
        <v>0</v>
      </c>
      <c r="E31" s="154">
        <v>0</v>
      </c>
      <c r="F31" s="155">
        <v>0</v>
      </c>
      <c r="G31" s="152">
        <v>0</v>
      </c>
      <c r="H31" s="155">
        <f t="shared" si="1"/>
        <v>0</v>
      </c>
      <c r="I31" s="155"/>
      <c r="J31" s="155">
        <f t="shared" si="2"/>
        <v>0</v>
      </c>
      <c r="K31" s="152">
        <v>0</v>
      </c>
    </row>
    <row r="32" spans="1:15" s="10" customFormat="1" ht="39" hidden="1" customHeight="1">
      <c r="A32" s="146" t="s">
        <v>82</v>
      </c>
      <c r="B32" s="154"/>
      <c r="C32" s="154"/>
      <c r="D32" s="152" t="e">
        <f>C32/B32*100</f>
        <v>#DIV/0!</v>
      </c>
      <c r="E32" s="154"/>
      <c r="F32" s="155"/>
      <c r="G32" s="152" t="e">
        <f>F32/E32*100</f>
        <v>#DIV/0!</v>
      </c>
      <c r="H32" s="155">
        <f t="shared" si="1"/>
        <v>0</v>
      </c>
      <c r="I32" s="155"/>
      <c r="J32" s="155">
        <f t="shared" si="2"/>
        <v>0</v>
      </c>
      <c r="K32" s="152" t="e">
        <f>J32/H32*100</f>
        <v>#DIV/0!</v>
      </c>
    </row>
    <row r="33" spans="1:13" s="10" customFormat="1" ht="6.75" hidden="1" customHeight="1">
      <c r="A33" s="146" t="s">
        <v>103</v>
      </c>
      <c r="B33" s="154">
        <v>0</v>
      </c>
      <c r="C33" s="154">
        <v>0</v>
      </c>
      <c r="D33" s="152">
        <v>0</v>
      </c>
      <c r="E33" s="154">
        <v>0</v>
      </c>
      <c r="F33" s="155">
        <v>0</v>
      </c>
      <c r="G33" s="152">
        <v>0</v>
      </c>
      <c r="H33" s="155">
        <f t="shared" si="1"/>
        <v>0</v>
      </c>
      <c r="I33" s="155"/>
      <c r="J33" s="155">
        <f t="shared" si="2"/>
        <v>0</v>
      </c>
      <c r="K33" s="152">
        <v>0</v>
      </c>
    </row>
    <row r="34" spans="1:13" s="87" customFormat="1" ht="48" customHeight="1">
      <c r="A34" s="147" t="s">
        <v>19</v>
      </c>
      <c r="B34" s="151">
        <f>B20+B9</f>
        <v>238297</v>
      </c>
      <c r="C34" s="151">
        <f>C20+C9</f>
        <v>55397</v>
      </c>
      <c r="D34" s="152">
        <f>C34/B34*100</f>
        <v>23.247040457915961</v>
      </c>
      <c r="E34" s="151">
        <f>E20+E9</f>
        <v>53926</v>
      </c>
      <c r="F34" s="151">
        <f>F20+F9</f>
        <v>10688</v>
      </c>
      <c r="G34" s="152">
        <f>F34/E34*100</f>
        <v>19.819752994844787</v>
      </c>
      <c r="H34" s="153">
        <f t="shared" si="1"/>
        <v>292223</v>
      </c>
      <c r="I34" s="153"/>
      <c r="J34" s="153">
        <f t="shared" si="2"/>
        <v>66085</v>
      </c>
      <c r="K34" s="152">
        <f>J34/H34*100</f>
        <v>22.614578592376368</v>
      </c>
    </row>
    <row r="35" spans="1:13" s="87" customFormat="1" ht="46.5" customHeight="1">
      <c r="A35" s="146" t="s">
        <v>99</v>
      </c>
      <c r="B35" s="157">
        <v>0</v>
      </c>
      <c r="C35" s="157">
        <v>0</v>
      </c>
      <c r="D35" s="152">
        <v>0</v>
      </c>
      <c r="E35" s="157">
        <v>0</v>
      </c>
      <c r="F35" s="157">
        <v>501</v>
      </c>
      <c r="G35" s="152">
        <v>0</v>
      </c>
      <c r="H35" s="158">
        <f t="shared" si="1"/>
        <v>0</v>
      </c>
      <c r="I35" s="158"/>
      <c r="J35" s="158">
        <f>F35+C35</f>
        <v>501</v>
      </c>
      <c r="K35" s="152">
        <v>0</v>
      </c>
    </row>
    <row r="36" spans="1:13" s="10" customFormat="1" ht="63" customHeight="1">
      <c r="A36" s="159" t="s">
        <v>136</v>
      </c>
      <c r="B36" s="160">
        <v>311332</v>
      </c>
      <c r="C36" s="160">
        <v>77788</v>
      </c>
      <c r="D36" s="152">
        <f>C36/B36*100</f>
        <v>24.9855459766423</v>
      </c>
      <c r="E36" s="157">
        <v>0</v>
      </c>
      <c r="F36" s="161">
        <v>0</v>
      </c>
      <c r="G36" s="152">
        <v>0</v>
      </c>
      <c r="H36" s="158">
        <f t="shared" si="1"/>
        <v>311332</v>
      </c>
      <c r="I36" s="158"/>
      <c r="J36" s="158">
        <f>C36+F36</f>
        <v>77788</v>
      </c>
      <c r="K36" s="152">
        <f t="shared" ref="K36:K43" si="6">J36/H36*100</f>
        <v>24.9855459766423</v>
      </c>
    </row>
    <row r="37" spans="1:13" s="10" customFormat="1" ht="86.25" hidden="1" customHeight="1">
      <c r="A37" s="159" t="s">
        <v>137</v>
      </c>
      <c r="B37" s="160">
        <v>0</v>
      </c>
      <c r="C37" s="160">
        <v>0</v>
      </c>
      <c r="D37" s="152">
        <v>0</v>
      </c>
      <c r="E37" s="157">
        <v>0</v>
      </c>
      <c r="F37" s="161">
        <v>0</v>
      </c>
      <c r="G37" s="152">
        <v>0</v>
      </c>
      <c r="H37" s="158">
        <f t="shared" si="1"/>
        <v>0</v>
      </c>
      <c r="I37" s="158"/>
      <c r="J37" s="158">
        <f>C37+F37</f>
        <v>0</v>
      </c>
      <c r="K37" s="152">
        <v>0</v>
      </c>
    </row>
    <row r="38" spans="1:13" s="10" customFormat="1" ht="88.5" customHeight="1">
      <c r="A38" s="159" t="s">
        <v>138</v>
      </c>
      <c r="B38" s="154">
        <v>0</v>
      </c>
      <c r="C38" s="156">
        <v>0</v>
      </c>
      <c r="D38" s="152">
        <v>0</v>
      </c>
      <c r="E38" s="155">
        <v>25529</v>
      </c>
      <c r="F38" s="155">
        <v>6382</v>
      </c>
      <c r="G38" s="152">
        <f>F38/E38*100</f>
        <v>24.999020721532375</v>
      </c>
      <c r="H38" s="162">
        <f>E38</f>
        <v>25529</v>
      </c>
      <c r="I38" s="162"/>
      <c r="J38" s="162">
        <f>F38</f>
        <v>6382</v>
      </c>
      <c r="K38" s="152">
        <f t="shared" si="6"/>
        <v>24.999020721532375</v>
      </c>
    </row>
    <row r="39" spans="1:13" s="10" customFormat="1" ht="84" customHeight="1">
      <c r="A39" s="159" t="s">
        <v>139</v>
      </c>
      <c r="B39" s="155">
        <v>0</v>
      </c>
      <c r="C39" s="155">
        <v>0</v>
      </c>
      <c r="D39" s="152">
        <v>0</v>
      </c>
      <c r="E39" s="155">
        <v>4163</v>
      </c>
      <c r="F39" s="155">
        <v>1645</v>
      </c>
      <c r="G39" s="152">
        <f>F39/E39*100</f>
        <v>39.514773000240211</v>
      </c>
      <c r="H39" s="162">
        <f>E39</f>
        <v>4163</v>
      </c>
      <c r="I39" s="162"/>
      <c r="J39" s="162">
        <f>F39</f>
        <v>1645</v>
      </c>
      <c r="K39" s="152">
        <f t="shared" si="6"/>
        <v>39.514773000240211</v>
      </c>
      <c r="M39" s="88"/>
    </row>
    <row r="40" spans="1:13" s="10" customFormat="1" ht="66" customHeight="1">
      <c r="A40" s="163" t="s">
        <v>122</v>
      </c>
      <c r="B40" s="155">
        <v>537405</v>
      </c>
      <c r="C40" s="155">
        <v>32609</v>
      </c>
      <c r="D40" s="152">
        <f>C40/B40*100</f>
        <v>6.0678631572091808</v>
      </c>
      <c r="E40" s="155">
        <v>53016</v>
      </c>
      <c r="F40" s="155">
        <v>8784</v>
      </c>
      <c r="G40" s="152">
        <f>F40/E40*100</f>
        <v>16.568583069262111</v>
      </c>
      <c r="H40" s="162">
        <f t="shared" ref="H40:H47" si="7">B40+E40</f>
        <v>590421</v>
      </c>
      <c r="I40" s="162"/>
      <c r="J40" s="162">
        <f t="shared" ref="J40:J47" si="8">C40+F40</f>
        <v>41393</v>
      </c>
      <c r="K40" s="152">
        <f t="shared" si="6"/>
        <v>7.0107601186272168</v>
      </c>
      <c r="M40" s="88"/>
    </row>
    <row r="41" spans="1:13" s="10" customFormat="1" ht="87" customHeight="1">
      <c r="A41" s="164" t="s">
        <v>133</v>
      </c>
      <c r="B41" s="154">
        <v>0</v>
      </c>
      <c r="C41" s="154">
        <v>0</v>
      </c>
      <c r="D41" s="152">
        <v>0</v>
      </c>
      <c r="E41" s="156">
        <v>411</v>
      </c>
      <c r="F41" s="155">
        <v>7</v>
      </c>
      <c r="G41" s="152">
        <f>F41/E41*100</f>
        <v>1.7031630170316301</v>
      </c>
      <c r="H41" s="162">
        <f>B41+E41</f>
        <v>411</v>
      </c>
      <c r="I41" s="162"/>
      <c r="J41" s="162">
        <f>C41+F41</f>
        <v>7</v>
      </c>
      <c r="K41" s="152">
        <f>J41/H41*100</f>
        <v>1.7031630170316301</v>
      </c>
      <c r="M41" s="88"/>
    </row>
    <row r="42" spans="1:13" s="10" customFormat="1" ht="46.5" customHeight="1">
      <c r="A42" s="159" t="s">
        <v>120</v>
      </c>
      <c r="B42" s="154">
        <v>0</v>
      </c>
      <c r="C42" s="154">
        <v>0</v>
      </c>
      <c r="D42" s="152">
        <v>0</v>
      </c>
      <c r="E42" s="155">
        <v>1168</v>
      </c>
      <c r="F42" s="155">
        <v>159</v>
      </c>
      <c r="G42" s="152">
        <f>F42/E42*100</f>
        <v>13.613013698630136</v>
      </c>
      <c r="H42" s="162">
        <f t="shared" si="7"/>
        <v>1168</v>
      </c>
      <c r="I42" s="162"/>
      <c r="J42" s="162">
        <f t="shared" si="8"/>
        <v>159</v>
      </c>
      <c r="K42" s="152">
        <f t="shared" si="6"/>
        <v>13.613013698630136</v>
      </c>
      <c r="L42" s="88"/>
    </row>
    <row r="43" spans="1:13" s="10" customFormat="1" ht="62.25" customHeight="1">
      <c r="A43" s="163" t="s">
        <v>121</v>
      </c>
      <c r="B43" s="154">
        <v>553322</v>
      </c>
      <c r="C43" s="154">
        <v>123265</v>
      </c>
      <c r="D43" s="152">
        <f>C43/B43*100</f>
        <v>22.277263510216475</v>
      </c>
      <c r="E43" s="156">
        <v>0</v>
      </c>
      <c r="F43" s="155">
        <v>0</v>
      </c>
      <c r="G43" s="152">
        <v>0</v>
      </c>
      <c r="H43" s="162">
        <f t="shared" si="7"/>
        <v>553322</v>
      </c>
      <c r="I43" s="162"/>
      <c r="J43" s="162">
        <f t="shared" si="8"/>
        <v>123265</v>
      </c>
      <c r="K43" s="152">
        <f t="shared" si="6"/>
        <v>22.277263510216475</v>
      </c>
    </row>
    <row r="44" spans="1:13" s="10" customFormat="1" ht="168" customHeight="1">
      <c r="A44" s="159" t="s">
        <v>127</v>
      </c>
      <c r="B44" s="155">
        <v>6264</v>
      </c>
      <c r="C44" s="155">
        <v>1522</v>
      </c>
      <c r="D44" s="152">
        <f>C44/B44*100</f>
        <v>24.297573435504468</v>
      </c>
      <c r="E44" s="156">
        <v>0</v>
      </c>
      <c r="F44" s="155">
        <v>0</v>
      </c>
      <c r="G44" s="152">
        <v>0</v>
      </c>
      <c r="H44" s="162">
        <f t="shared" si="7"/>
        <v>6264</v>
      </c>
      <c r="I44" s="162"/>
      <c r="J44" s="162">
        <f t="shared" si="8"/>
        <v>1522</v>
      </c>
      <c r="K44" s="152">
        <f>J44/H44*100</f>
        <v>24.297573435504468</v>
      </c>
    </row>
    <row r="45" spans="1:13" s="10" customFormat="1" ht="63.75" customHeight="1">
      <c r="A45" s="159" t="s">
        <v>128</v>
      </c>
      <c r="B45" s="155">
        <v>20000</v>
      </c>
      <c r="C45" s="155">
        <v>0</v>
      </c>
      <c r="D45" s="152">
        <f>C45/B45*100</f>
        <v>0</v>
      </c>
      <c r="E45" s="156">
        <v>12326</v>
      </c>
      <c r="F45" s="155">
        <v>4047</v>
      </c>
      <c r="G45" s="152">
        <f>F45/E45*100</f>
        <v>32.833035859159502</v>
      </c>
      <c r="H45" s="162">
        <f t="shared" si="7"/>
        <v>32326</v>
      </c>
      <c r="I45" s="162"/>
      <c r="J45" s="162">
        <f t="shared" si="8"/>
        <v>4047</v>
      </c>
      <c r="K45" s="152">
        <f>J45/H45*100</f>
        <v>12.519334282002104</v>
      </c>
    </row>
    <row r="46" spans="1:13" s="10" customFormat="1" ht="86.25" customHeight="1">
      <c r="A46" s="163" t="s">
        <v>129</v>
      </c>
      <c r="B46" s="154">
        <v>0</v>
      </c>
      <c r="C46" s="154">
        <v>-34</v>
      </c>
      <c r="D46" s="152">
        <v>0</v>
      </c>
      <c r="E46" s="156">
        <v>0</v>
      </c>
      <c r="F46" s="155">
        <v>0</v>
      </c>
      <c r="G46" s="152">
        <v>0</v>
      </c>
      <c r="H46" s="162">
        <f t="shared" si="7"/>
        <v>0</v>
      </c>
      <c r="I46" s="162">
        <f>C46+F46</f>
        <v>-34</v>
      </c>
      <c r="J46" s="162">
        <f t="shared" si="8"/>
        <v>-34</v>
      </c>
      <c r="K46" s="152">
        <v>0</v>
      </c>
    </row>
    <row r="47" spans="1:13" s="10" customFormat="1" ht="65.25" hidden="1" customHeight="1">
      <c r="A47" s="163" t="s">
        <v>134</v>
      </c>
      <c r="B47" s="154">
        <v>0</v>
      </c>
      <c r="C47" s="154">
        <v>0</v>
      </c>
      <c r="D47" s="152">
        <v>0</v>
      </c>
      <c r="E47" s="156">
        <v>0</v>
      </c>
      <c r="F47" s="155">
        <v>0</v>
      </c>
      <c r="G47" s="152">
        <v>0</v>
      </c>
      <c r="H47" s="162">
        <f t="shared" si="7"/>
        <v>0</v>
      </c>
      <c r="I47" s="162"/>
      <c r="J47" s="162">
        <f t="shared" si="8"/>
        <v>0</v>
      </c>
      <c r="K47" s="152">
        <v>0</v>
      </c>
    </row>
    <row r="48" spans="1:13" s="10" customFormat="1" ht="22.5" customHeight="1">
      <c r="A48" s="165" t="s">
        <v>3</v>
      </c>
      <c r="B48" s="166">
        <f>SUM(B34:B47)</f>
        <v>1666620</v>
      </c>
      <c r="C48" s="166">
        <f>SUM(C34:C47)</f>
        <v>290547</v>
      </c>
      <c r="D48" s="152">
        <f>C48/B48*100</f>
        <v>17.433308132627715</v>
      </c>
      <c r="E48" s="166">
        <f>SUM(E34:E47)</f>
        <v>150539</v>
      </c>
      <c r="F48" s="166">
        <f>SUM(F34:F47)</f>
        <v>32213</v>
      </c>
      <c r="G48" s="152">
        <f>F48/E48*100</f>
        <v>21.3984415998512</v>
      </c>
      <c r="H48" s="166">
        <f>(B48+E48)-(B44+E38+E39+E42+E43+E40+E44+E45+E41)</f>
        <v>1714282</v>
      </c>
      <c r="I48" s="166"/>
      <c r="J48" s="166">
        <f>(C48+F48)-(F38+F39+F43+C44+F40+F44+O44+F45+F41)</f>
        <v>300373</v>
      </c>
      <c r="K48" s="152">
        <f>J48/H48*100</f>
        <v>17.521796297225311</v>
      </c>
    </row>
    <row r="49" spans="1:12" s="10" customFormat="1" ht="24" customHeight="1">
      <c r="A49" s="268" t="s">
        <v>79</v>
      </c>
      <c r="B49" s="269"/>
      <c r="C49" s="269"/>
      <c r="D49" s="269"/>
      <c r="E49" s="269"/>
      <c r="F49" s="269"/>
      <c r="G49" s="269"/>
      <c r="H49" s="269"/>
      <c r="I49" s="269"/>
      <c r="J49" s="269"/>
      <c r="K49" s="270"/>
    </row>
    <row r="50" spans="1:12" s="10" customFormat="1" ht="19.5" customHeight="1">
      <c r="A50" s="271" t="s">
        <v>35</v>
      </c>
      <c r="B50" s="272" t="s">
        <v>23</v>
      </c>
      <c r="C50" s="272"/>
      <c r="D50" s="272"/>
      <c r="E50" s="273" t="s">
        <v>38</v>
      </c>
      <c r="F50" s="274"/>
      <c r="G50" s="275"/>
      <c r="H50" s="276" t="s">
        <v>74</v>
      </c>
      <c r="I50" s="276"/>
      <c r="J50" s="276"/>
      <c r="K50" s="276"/>
    </row>
    <row r="51" spans="1:12" s="10" customFormat="1" ht="86.25" customHeight="1">
      <c r="A51" s="254"/>
      <c r="B51" s="142" t="s">
        <v>154</v>
      </c>
      <c r="C51" s="142" t="s">
        <v>159</v>
      </c>
      <c r="D51" s="143" t="s">
        <v>53</v>
      </c>
      <c r="E51" s="142" t="s">
        <v>154</v>
      </c>
      <c r="F51" s="142" t="s">
        <v>159</v>
      </c>
      <c r="G51" s="143" t="s">
        <v>53</v>
      </c>
      <c r="H51" s="142" t="s">
        <v>154</v>
      </c>
      <c r="I51" s="142" t="s">
        <v>110</v>
      </c>
      <c r="J51" s="142" t="s">
        <v>159</v>
      </c>
      <c r="K51" s="143" t="s">
        <v>53</v>
      </c>
    </row>
    <row r="52" spans="1:12" s="10" customFormat="1" ht="43.5" customHeight="1">
      <c r="A52" s="167" t="s">
        <v>46</v>
      </c>
      <c r="B52" s="168">
        <f>SUM(B53:B59)</f>
        <v>67422</v>
      </c>
      <c r="C52" s="168">
        <f>SUM(C53:C59)</f>
        <v>13529</v>
      </c>
      <c r="D52" s="152">
        <f t="shared" ref="D52:D82" si="9">IF(B52=0,  "0 ", C52/B52*100)</f>
        <v>20.066150514668802</v>
      </c>
      <c r="E52" s="168">
        <f>SUM(E53:E59)</f>
        <v>36014</v>
      </c>
      <c r="F52" s="168">
        <f>SUM(F53:F59)</f>
        <v>7483</v>
      </c>
      <c r="G52" s="152">
        <f t="shared" ref="G52:G82" si="10">IF(E52=0,  "0 ", F52/E52*100)</f>
        <v>20.778030765813295</v>
      </c>
      <c r="H52" s="168">
        <f>SUM(H53:H59)</f>
        <v>103300</v>
      </c>
      <c r="I52" s="168">
        <f>SUM(I53:I59)</f>
        <v>125</v>
      </c>
      <c r="J52" s="168">
        <f>SUM(J53:J59)</f>
        <v>20887</v>
      </c>
      <c r="K52" s="152">
        <f t="shared" ref="K52:K82" si="11">IF(H52=0,  "0 ", J52/H52*100)</f>
        <v>20.219748305905132</v>
      </c>
    </row>
    <row r="53" spans="1:12" s="10" customFormat="1" ht="87.75" customHeight="1">
      <c r="A53" s="169" t="s">
        <v>54</v>
      </c>
      <c r="B53" s="170">
        <v>2535</v>
      </c>
      <c r="C53" s="171">
        <v>365</v>
      </c>
      <c r="D53" s="152">
        <f t="shared" si="9"/>
        <v>14.398422090729785</v>
      </c>
      <c r="E53" s="170">
        <v>0</v>
      </c>
      <c r="F53" s="171">
        <v>0</v>
      </c>
      <c r="G53" s="152" t="str">
        <f t="shared" si="10"/>
        <v xml:space="preserve">0 </v>
      </c>
      <c r="H53" s="172">
        <f>B53+E53</f>
        <v>2535</v>
      </c>
      <c r="I53" s="172"/>
      <c r="J53" s="173">
        <f>C53+F53</f>
        <v>365</v>
      </c>
      <c r="K53" s="152">
        <f t="shared" si="11"/>
        <v>14.398422090729785</v>
      </c>
      <c r="L53" s="104"/>
    </row>
    <row r="54" spans="1:12" s="10" customFormat="1" ht="103.5" customHeight="1">
      <c r="A54" s="169" t="s">
        <v>55</v>
      </c>
      <c r="B54" s="174">
        <v>3569</v>
      </c>
      <c r="C54" s="175">
        <v>554</v>
      </c>
      <c r="D54" s="152">
        <f t="shared" si="9"/>
        <v>15.522555337629587</v>
      </c>
      <c r="E54" s="174">
        <v>25</v>
      </c>
      <c r="F54" s="176">
        <v>17</v>
      </c>
      <c r="G54" s="152">
        <f t="shared" si="10"/>
        <v>68</v>
      </c>
      <c r="H54" s="172">
        <f>B54</f>
        <v>3569</v>
      </c>
      <c r="I54" s="172">
        <v>17</v>
      </c>
      <c r="J54" s="173">
        <f>C54+F54-I54</f>
        <v>554</v>
      </c>
      <c r="K54" s="152">
        <f t="shared" si="11"/>
        <v>15.522555337629587</v>
      </c>
      <c r="L54" s="104"/>
    </row>
    <row r="55" spans="1:12" s="10" customFormat="1" ht="126.75" customHeight="1">
      <c r="A55" s="169" t="s">
        <v>56</v>
      </c>
      <c r="B55" s="174">
        <v>50416</v>
      </c>
      <c r="C55" s="175">
        <v>10463</v>
      </c>
      <c r="D55" s="152">
        <f t="shared" si="9"/>
        <v>20.753332275468107</v>
      </c>
      <c r="E55" s="174">
        <v>33476</v>
      </c>
      <c r="F55" s="176">
        <v>7214</v>
      </c>
      <c r="G55" s="152">
        <f t="shared" si="10"/>
        <v>21.549766997251762</v>
      </c>
      <c r="H55" s="172">
        <v>83880</v>
      </c>
      <c r="I55" s="172">
        <v>8</v>
      </c>
      <c r="J55" s="173">
        <f>C55+F55-I55</f>
        <v>17669</v>
      </c>
      <c r="K55" s="152">
        <f t="shared" si="11"/>
        <v>21.064616118264187</v>
      </c>
      <c r="L55" s="104"/>
    </row>
    <row r="56" spans="1:12" s="10" customFormat="1" ht="28.5" customHeight="1">
      <c r="A56" s="169" t="s">
        <v>92</v>
      </c>
      <c r="B56" s="174">
        <v>61</v>
      </c>
      <c r="C56" s="175">
        <v>0</v>
      </c>
      <c r="D56" s="152">
        <f t="shared" si="9"/>
        <v>0</v>
      </c>
      <c r="E56" s="174">
        <v>0</v>
      </c>
      <c r="F56" s="176">
        <v>0</v>
      </c>
      <c r="G56" s="152" t="str">
        <f t="shared" si="10"/>
        <v xml:space="preserve">0 </v>
      </c>
      <c r="H56" s="172">
        <f>B56+E56</f>
        <v>61</v>
      </c>
      <c r="I56" s="172"/>
      <c r="J56" s="173">
        <f>C56+F56</f>
        <v>0</v>
      </c>
      <c r="K56" s="152">
        <f t="shared" si="11"/>
        <v>0</v>
      </c>
      <c r="L56" s="104"/>
    </row>
    <row r="57" spans="1:12" s="10" customFormat="1" ht="43.5" customHeight="1">
      <c r="A57" s="169" t="s">
        <v>6</v>
      </c>
      <c r="B57" s="174">
        <v>1894</v>
      </c>
      <c r="C57" s="175">
        <v>376</v>
      </c>
      <c r="D57" s="152">
        <f t="shared" si="9"/>
        <v>19.852164730728617</v>
      </c>
      <c r="E57" s="174">
        <v>0</v>
      </c>
      <c r="F57" s="176">
        <v>0</v>
      </c>
      <c r="G57" s="152" t="str">
        <f t="shared" si="10"/>
        <v xml:space="preserve">0 </v>
      </c>
      <c r="H57" s="172">
        <f>B57+E57</f>
        <v>1894</v>
      </c>
      <c r="I57" s="172"/>
      <c r="J57" s="173">
        <f>C57+F57</f>
        <v>376</v>
      </c>
      <c r="K57" s="152">
        <f t="shared" si="11"/>
        <v>19.852164730728617</v>
      </c>
      <c r="L57" s="104"/>
    </row>
    <row r="58" spans="1:12" s="10" customFormat="1" ht="31.5" customHeight="1">
      <c r="A58" s="169" t="s">
        <v>75</v>
      </c>
      <c r="B58" s="174">
        <v>841</v>
      </c>
      <c r="C58" s="175">
        <v>0</v>
      </c>
      <c r="D58" s="152">
        <f t="shared" si="9"/>
        <v>0</v>
      </c>
      <c r="E58" s="174">
        <v>1157</v>
      </c>
      <c r="F58" s="176">
        <v>0</v>
      </c>
      <c r="G58" s="152">
        <f t="shared" si="10"/>
        <v>0</v>
      </c>
      <c r="H58" s="172">
        <f>B58+E58</f>
        <v>1998</v>
      </c>
      <c r="I58" s="172"/>
      <c r="J58" s="173">
        <f>C58+F58</f>
        <v>0</v>
      </c>
      <c r="K58" s="152">
        <f t="shared" si="11"/>
        <v>0</v>
      </c>
      <c r="L58" s="104"/>
    </row>
    <row r="59" spans="1:12" s="10" customFormat="1" ht="44.25" customHeight="1">
      <c r="A59" s="169" t="s">
        <v>57</v>
      </c>
      <c r="B59" s="174">
        <v>8106</v>
      </c>
      <c r="C59" s="175">
        <v>1771</v>
      </c>
      <c r="D59" s="152">
        <f t="shared" si="9"/>
        <v>21.848013816925736</v>
      </c>
      <c r="E59" s="174">
        <v>1356</v>
      </c>
      <c r="F59" s="176">
        <v>252</v>
      </c>
      <c r="G59" s="152">
        <f t="shared" si="10"/>
        <v>18.584070796460178</v>
      </c>
      <c r="H59" s="172">
        <v>9363</v>
      </c>
      <c r="I59" s="172">
        <v>100</v>
      </c>
      <c r="J59" s="173">
        <f>C59+F59-I59</f>
        <v>1923</v>
      </c>
      <c r="K59" s="152">
        <f t="shared" si="11"/>
        <v>20.538289009932715</v>
      </c>
      <c r="L59" s="104"/>
    </row>
    <row r="60" spans="1:12" s="10" customFormat="1" ht="31.5" customHeight="1">
      <c r="A60" s="167" t="s">
        <v>47</v>
      </c>
      <c r="B60" s="168">
        <f>B61</f>
        <v>1168</v>
      </c>
      <c r="C60" s="168">
        <f>C61</f>
        <v>0</v>
      </c>
      <c r="D60" s="152">
        <f t="shared" si="9"/>
        <v>0</v>
      </c>
      <c r="E60" s="168">
        <f>E61</f>
        <v>1168</v>
      </c>
      <c r="F60" s="168">
        <f>F61</f>
        <v>159</v>
      </c>
      <c r="G60" s="152">
        <f t="shared" si="10"/>
        <v>13.613013698630136</v>
      </c>
      <c r="H60" s="168">
        <f>H61</f>
        <v>1168</v>
      </c>
      <c r="I60" s="168">
        <f>I61</f>
        <v>0</v>
      </c>
      <c r="J60" s="168">
        <f>J61</f>
        <v>159</v>
      </c>
      <c r="K60" s="152">
        <f t="shared" si="11"/>
        <v>13.613013698630136</v>
      </c>
      <c r="L60" s="104"/>
    </row>
    <row r="61" spans="1:12" s="10" customFormat="1" ht="44.25" customHeight="1">
      <c r="A61" s="169" t="s">
        <v>26</v>
      </c>
      <c r="B61" s="174">
        <v>1168</v>
      </c>
      <c r="C61" s="174">
        <v>0</v>
      </c>
      <c r="D61" s="152">
        <f t="shared" si="9"/>
        <v>0</v>
      </c>
      <c r="E61" s="174">
        <v>1168</v>
      </c>
      <c r="F61" s="176">
        <v>159</v>
      </c>
      <c r="G61" s="152">
        <f t="shared" si="10"/>
        <v>13.613013698630136</v>
      </c>
      <c r="H61" s="172">
        <f>B61</f>
        <v>1168</v>
      </c>
      <c r="I61" s="172"/>
      <c r="J61" s="155">
        <f>C61+F61-I61</f>
        <v>159</v>
      </c>
      <c r="K61" s="152">
        <f t="shared" si="11"/>
        <v>13.613013698630136</v>
      </c>
      <c r="L61" s="104"/>
    </row>
    <row r="62" spans="1:12" s="10" customFormat="1" ht="39" hidden="1" customHeight="1">
      <c r="A62" s="169" t="s">
        <v>41</v>
      </c>
      <c r="B62" s="174"/>
      <c r="C62" s="174"/>
      <c r="D62" s="152" t="str">
        <f t="shared" si="9"/>
        <v xml:space="preserve">0 </v>
      </c>
      <c r="E62" s="174"/>
      <c r="F62" s="172"/>
      <c r="G62" s="152" t="str">
        <f t="shared" si="10"/>
        <v xml:space="preserve">0 </v>
      </c>
      <c r="H62" s="172">
        <f>B62+E62</f>
        <v>0</v>
      </c>
      <c r="I62" s="172"/>
      <c r="J62" s="172">
        <f>C62+F62</f>
        <v>0</v>
      </c>
      <c r="K62" s="152" t="str">
        <f t="shared" si="11"/>
        <v xml:space="preserve">0 </v>
      </c>
      <c r="L62" s="104"/>
    </row>
    <row r="63" spans="1:12" s="10" customFormat="1" ht="45.75" customHeight="1">
      <c r="A63" s="167" t="s">
        <v>107</v>
      </c>
      <c r="B63" s="168">
        <f>B64+B65+B66+B67</f>
        <v>7502</v>
      </c>
      <c r="C63" s="168">
        <f>C64+C65+C66+C67</f>
        <v>1375</v>
      </c>
      <c r="D63" s="152">
        <f t="shared" si="9"/>
        <v>18.328445747800586</v>
      </c>
      <c r="E63" s="168">
        <f>E64+E65+E67+E66</f>
        <v>4960</v>
      </c>
      <c r="F63" s="168">
        <f>F64+F67+F65+F66</f>
        <v>1210</v>
      </c>
      <c r="G63" s="152">
        <f t="shared" si="10"/>
        <v>24.39516129032258</v>
      </c>
      <c r="H63" s="168">
        <f>H64+H65+H67+H66</f>
        <v>12162</v>
      </c>
      <c r="I63" s="168">
        <f>I64+I65+I67</f>
        <v>0</v>
      </c>
      <c r="J63" s="168">
        <f>J64+J65+J67+J66</f>
        <v>2585</v>
      </c>
      <c r="K63" s="152">
        <f t="shared" si="11"/>
        <v>21.254727840815654</v>
      </c>
      <c r="L63" s="104"/>
    </row>
    <row r="64" spans="1:12" s="10" customFormat="1" ht="23.25" customHeight="1">
      <c r="A64" s="169" t="s">
        <v>111</v>
      </c>
      <c r="B64" s="174">
        <v>1229</v>
      </c>
      <c r="C64" s="175">
        <v>229</v>
      </c>
      <c r="D64" s="152">
        <f t="shared" si="9"/>
        <v>18.633034987794954</v>
      </c>
      <c r="E64" s="174">
        <v>0</v>
      </c>
      <c r="F64" s="176">
        <v>0</v>
      </c>
      <c r="G64" s="152" t="str">
        <f t="shared" si="10"/>
        <v xml:space="preserve">0 </v>
      </c>
      <c r="H64" s="172">
        <f>B64+E64</f>
        <v>1229</v>
      </c>
      <c r="I64" s="172"/>
      <c r="J64" s="176">
        <f>C64+F64</f>
        <v>229</v>
      </c>
      <c r="K64" s="152">
        <f t="shared" si="11"/>
        <v>18.633034987794954</v>
      </c>
      <c r="L64" s="104"/>
    </row>
    <row r="65" spans="1:12" s="10" customFormat="1" ht="87" hidden="1" customHeight="1">
      <c r="A65" s="169" t="s">
        <v>69</v>
      </c>
      <c r="B65" s="174"/>
      <c r="C65" s="175">
        <v>0</v>
      </c>
      <c r="D65" s="152" t="str">
        <f t="shared" si="9"/>
        <v xml:space="preserve">0 </v>
      </c>
      <c r="E65" s="174">
        <v>0</v>
      </c>
      <c r="F65" s="176">
        <v>0</v>
      </c>
      <c r="G65" s="152" t="str">
        <f t="shared" si="10"/>
        <v xml:space="preserve">0 </v>
      </c>
      <c r="H65" s="172">
        <f>B65+E65</f>
        <v>0</v>
      </c>
      <c r="I65" s="172"/>
      <c r="J65" s="173">
        <f>C65+F65</f>
        <v>0</v>
      </c>
      <c r="K65" s="152" t="str">
        <f t="shared" si="11"/>
        <v xml:space="preserve">0 </v>
      </c>
      <c r="L65" s="104"/>
    </row>
    <row r="66" spans="1:12" s="10" customFormat="1" ht="72.599999999999994" customHeight="1">
      <c r="A66" s="169" t="s">
        <v>132</v>
      </c>
      <c r="B66" s="174">
        <v>5727</v>
      </c>
      <c r="C66" s="175">
        <v>1123</v>
      </c>
      <c r="D66" s="152">
        <f t="shared" si="9"/>
        <v>19.608870263663349</v>
      </c>
      <c r="E66" s="174">
        <v>4622</v>
      </c>
      <c r="F66" s="176">
        <v>1199</v>
      </c>
      <c r="G66" s="152">
        <f t="shared" si="10"/>
        <v>25.941151016875814</v>
      </c>
      <c r="H66" s="172">
        <v>10350</v>
      </c>
      <c r="I66" s="172"/>
      <c r="J66" s="173">
        <f>C66+F66-I66</f>
        <v>2322</v>
      </c>
      <c r="K66" s="152">
        <f t="shared" si="11"/>
        <v>22.434782608695652</v>
      </c>
      <c r="L66" s="104"/>
    </row>
    <row r="67" spans="1:12" s="10" customFormat="1" ht="64.5" customHeight="1">
      <c r="A67" s="169" t="s">
        <v>91</v>
      </c>
      <c r="B67" s="174">
        <v>546</v>
      </c>
      <c r="C67" s="175">
        <v>23</v>
      </c>
      <c r="D67" s="152">
        <f t="shared" si="9"/>
        <v>4.2124542124542126</v>
      </c>
      <c r="E67" s="174">
        <v>338</v>
      </c>
      <c r="F67" s="176">
        <v>11</v>
      </c>
      <c r="G67" s="152">
        <f t="shared" si="10"/>
        <v>3.2544378698224854</v>
      </c>
      <c r="H67" s="172">
        <v>583</v>
      </c>
      <c r="I67" s="172"/>
      <c r="J67" s="173">
        <f>C67+F67-I67</f>
        <v>34</v>
      </c>
      <c r="K67" s="152">
        <f t="shared" si="11"/>
        <v>5.8319039451114927</v>
      </c>
      <c r="L67" s="104"/>
    </row>
    <row r="68" spans="1:12" s="10" customFormat="1" ht="27.75" customHeight="1">
      <c r="A68" s="167" t="s">
        <v>48</v>
      </c>
      <c r="B68" s="168">
        <f>B69+B71+B73+B74+B75+B70+B72</f>
        <v>439473</v>
      </c>
      <c r="C68" s="168">
        <f>C69+C71+C73+C74+C75+C70+C72</f>
        <v>24046</v>
      </c>
      <c r="D68" s="152">
        <f t="shared" si="9"/>
        <v>5.4715534287658167</v>
      </c>
      <c r="E68" s="168">
        <f>E69+E71+E73+E74+E75+E70+E72</f>
        <v>31120</v>
      </c>
      <c r="F68" s="168">
        <f>F69+F71+F73+F74+F75+F70+F72</f>
        <v>7600</v>
      </c>
      <c r="G68" s="152">
        <f t="shared" si="10"/>
        <v>24.421593830334189</v>
      </c>
      <c r="H68" s="168">
        <f>H69+H71+H73+H74+H75+H70+H72</f>
        <v>457962</v>
      </c>
      <c r="I68" s="168">
        <f>I69+I71+I73+I74+I75+I70+I72</f>
        <v>4047</v>
      </c>
      <c r="J68" s="168">
        <f>J69+J71+J73+J74+J75+J70+J72</f>
        <v>27599</v>
      </c>
      <c r="K68" s="152">
        <f t="shared" si="11"/>
        <v>6.0264825465868341</v>
      </c>
      <c r="L68" s="104"/>
    </row>
    <row r="69" spans="1:12" s="10" customFormat="1" ht="34.5" customHeight="1">
      <c r="A69" s="169" t="s">
        <v>76</v>
      </c>
      <c r="B69" s="174">
        <v>581</v>
      </c>
      <c r="C69" s="175">
        <v>80</v>
      </c>
      <c r="D69" s="152">
        <f t="shared" si="9"/>
        <v>13.769363166953527</v>
      </c>
      <c r="E69" s="174">
        <v>0</v>
      </c>
      <c r="F69" s="176">
        <v>0</v>
      </c>
      <c r="G69" s="152" t="str">
        <f t="shared" si="10"/>
        <v xml:space="preserve">0 </v>
      </c>
      <c r="H69" s="172">
        <v>581</v>
      </c>
      <c r="I69" s="172"/>
      <c r="J69" s="176">
        <f>C69+F69</f>
        <v>80</v>
      </c>
      <c r="K69" s="152">
        <f t="shared" si="11"/>
        <v>13.769363166953527</v>
      </c>
      <c r="L69" s="104"/>
    </row>
    <row r="70" spans="1:12" s="10" customFormat="1" ht="41.25" customHeight="1">
      <c r="A70" s="169" t="s">
        <v>28</v>
      </c>
      <c r="B70" s="174">
        <v>9443</v>
      </c>
      <c r="C70" s="175">
        <v>1909</v>
      </c>
      <c r="D70" s="152">
        <f t="shared" si="9"/>
        <v>20.216033040347348</v>
      </c>
      <c r="E70" s="174">
        <v>405</v>
      </c>
      <c r="F70" s="176">
        <v>0</v>
      </c>
      <c r="G70" s="152">
        <f t="shared" si="10"/>
        <v>0</v>
      </c>
      <c r="H70" s="172">
        <v>9443</v>
      </c>
      <c r="I70" s="172"/>
      <c r="J70" s="176">
        <f>C70+F70</f>
        <v>1909</v>
      </c>
      <c r="K70" s="152">
        <f t="shared" si="11"/>
        <v>20.216033040347348</v>
      </c>
      <c r="L70" s="104"/>
    </row>
    <row r="71" spans="1:12" s="10" customFormat="1" ht="39" hidden="1" customHeight="1">
      <c r="A71" s="169" t="s">
        <v>70</v>
      </c>
      <c r="B71" s="174">
        <v>0</v>
      </c>
      <c r="C71" s="175">
        <v>0</v>
      </c>
      <c r="D71" s="152" t="str">
        <f t="shared" si="9"/>
        <v xml:space="preserve">0 </v>
      </c>
      <c r="E71" s="174">
        <v>0</v>
      </c>
      <c r="F71" s="176">
        <v>0</v>
      </c>
      <c r="G71" s="152" t="str">
        <f t="shared" si="10"/>
        <v xml:space="preserve">0 </v>
      </c>
      <c r="H71" s="172">
        <f>B71+E71</f>
        <v>0</v>
      </c>
      <c r="I71" s="172"/>
      <c r="J71" s="176">
        <f>C71+F71</f>
        <v>0</v>
      </c>
      <c r="K71" s="152" t="str">
        <f t="shared" si="11"/>
        <v xml:space="preserve">0 </v>
      </c>
      <c r="L71" s="104"/>
    </row>
    <row r="72" spans="1:12" s="10" customFormat="1" ht="39" hidden="1" customHeight="1">
      <c r="A72" s="169" t="s">
        <v>83</v>
      </c>
      <c r="B72" s="174">
        <v>0</v>
      </c>
      <c r="C72" s="175">
        <v>0</v>
      </c>
      <c r="D72" s="152" t="str">
        <f t="shared" si="9"/>
        <v xml:space="preserve">0 </v>
      </c>
      <c r="E72" s="174">
        <v>0</v>
      </c>
      <c r="F72" s="176">
        <v>0</v>
      </c>
      <c r="G72" s="152" t="str">
        <f t="shared" si="10"/>
        <v xml:space="preserve">0 </v>
      </c>
      <c r="H72" s="172">
        <f>B72+E72</f>
        <v>0</v>
      </c>
      <c r="I72" s="172"/>
      <c r="J72" s="176">
        <f>C72+F72</f>
        <v>0</v>
      </c>
      <c r="K72" s="152" t="str">
        <f t="shared" si="11"/>
        <v xml:space="preserve">0 </v>
      </c>
      <c r="L72" s="104"/>
    </row>
    <row r="73" spans="1:12" s="10" customFormat="1" ht="26.25" customHeight="1">
      <c r="A73" s="169" t="s">
        <v>27</v>
      </c>
      <c r="B73" s="174">
        <v>9704</v>
      </c>
      <c r="C73" s="175">
        <v>2374</v>
      </c>
      <c r="D73" s="152">
        <f t="shared" si="9"/>
        <v>24.464138499587797</v>
      </c>
      <c r="E73" s="174">
        <v>0</v>
      </c>
      <c r="F73" s="176">
        <v>0</v>
      </c>
      <c r="G73" s="152" t="str">
        <f t="shared" si="10"/>
        <v xml:space="preserve">0 </v>
      </c>
      <c r="H73" s="172">
        <v>9704</v>
      </c>
      <c r="I73" s="172"/>
      <c r="J73" s="176">
        <f>C73+F73</f>
        <v>2374</v>
      </c>
      <c r="K73" s="152">
        <f t="shared" si="11"/>
        <v>24.464138499587797</v>
      </c>
      <c r="L73" s="104"/>
    </row>
    <row r="74" spans="1:12" s="10" customFormat="1" ht="24.75" customHeight="1">
      <c r="A74" s="169" t="s">
        <v>45</v>
      </c>
      <c r="B74" s="174">
        <v>357760</v>
      </c>
      <c r="C74" s="175">
        <v>4804</v>
      </c>
      <c r="D74" s="152">
        <f t="shared" si="9"/>
        <v>1.3427996422182469</v>
      </c>
      <c r="E74" s="174">
        <v>15480</v>
      </c>
      <c r="F74" s="176">
        <v>4483</v>
      </c>
      <c r="G74" s="152">
        <f t="shared" si="10"/>
        <v>28.959948320413435</v>
      </c>
      <c r="H74" s="172">
        <v>361014</v>
      </c>
      <c r="I74" s="172">
        <v>4047</v>
      </c>
      <c r="J74" s="176">
        <f>C74+F74-I74</f>
        <v>5240</v>
      </c>
      <c r="K74" s="152">
        <f t="shared" si="11"/>
        <v>1.4514672561174913</v>
      </c>
      <c r="L74" s="104"/>
    </row>
    <row r="75" spans="1:12" s="10" customFormat="1" ht="42.75" customHeight="1">
      <c r="A75" s="169" t="s">
        <v>34</v>
      </c>
      <c r="B75" s="174">
        <v>61985</v>
      </c>
      <c r="C75" s="175">
        <v>14879</v>
      </c>
      <c r="D75" s="152">
        <f t="shared" si="9"/>
        <v>24.004194563200773</v>
      </c>
      <c r="E75" s="174">
        <v>15235</v>
      </c>
      <c r="F75" s="176">
        <v>3117</v>
      </c>
      <c r="G75" s="152">
        <f t="shared" si="10"/>
        <v>20.459468329504428</v>
      </c>
      <c r="H75" s="172">
        <v>77220</v>
      </c>
      <c r="I75" s="172"/>
      <c r="J75" s="176">
        <f>C75+F75</f>
        <v>17996</v>
      </c>
      <c r="K75" s="152">
        <f t="shared" si="11"/>
        <v>23.304843304843303</v>
      </c>
      <c r="L75" s="104"/>
    </row>
    <row r="76" spans="1:12" s="10" customFormat="1" ht="42.75" customHeight="1">
      <c r="A76" s="167" t="s">
        <v>105</v>
      </c>
      <c r="B76" s="168">
        <f>B77+B78+B80+B81+B79</f>
        <v>88752</v>
      </c>
      <c r="C76" s="168">
        <f>C77+C78+C80+C81+C79</f>
        <v>12871</v>
      </c>
      <c r="D76" s="152">
        <f t="shared" si="9"/>
        <v>14.502208400937445</v>
      </c>
      <c r="E76" s="168">
        <f>E77+E78+E80+E81+E79</f>
        <v>77042</v>
      </c>
      <c r="F76" s="168">
        <f>F77+F78+F80+F81</f>
        <v>6787</v>
      </c>
      <c r="G76" s="152">
        <f t="shared" si="10"/>
        <v>8.8094805430803973</v>
      </c>
      <c r="H76" s="168">
        <f>H77+H78+H80+H81+H79</f>
        <v>106844</v>
      </c>
      <c r="I76" s="168">
        <f>I77+I78+I80+I81+I79</f>
        <v>10288</v>
      </c>
      <c r="J76" s="168">
        <f>J77+J78+J80+J81+J79</f>
        <v>9370</v>
      </c>
      <c r="K76" s="152">
        <f t="shared" si="11"/>
        <v>8.7697952154543071</v>
      </c>
      <c r="L76" s="104"/>
    </row>
    <row r="77" spans="1:12" s="10" customFormat="1" ht="30" customHeight="1">
      <c r="A77" s="169" t="s">
        <v>80</v>
      </c>
      <c r="B77" s="174">
        <v>988</v>
      </c>
      <c r="C77" s="175">
        <v>71</v>
      </c>
      <c r="D77" s="152">
        <f t="shared" si="9"/>
        <v>7.1862348178137649</v>
      </c>
      <c r="E77" s="174">
        <v>0</v>
      </c>
      <c r="F77" s="176">
        <v>0</v>
      </c>
      <c r="G77" s="152" t="str">
        <f t="shared" si="10"/>
        <v xml:space="preserve">0 </v>
      </c>
      <c r="H77" s="172">
        <v>988</v>
      </c>
      <c r="I77" s="172"/>
      <c r="J77" s="173">
        <f>C77+F77</f>
        <v>71</v>
      </c>
      <c r="K77" s="152">
        <f t="shared" si="11"/>
        <v>7.1862348178137649</v>
      </c>
      <c r="L77" s="104"/>
    </row>
    <row r="78" spans="1:12" s="10" customFormat="1" ht="39" hidden="1" customHeight="1">
      <c r="A78" s="169" t="s">
        <v>30</v>
      </c>
      <c r="B78" s="174"/>
      <c r="C78" s="175"/>
      <c r="D78" s="152" t="str">
        <f t="shared" si="9"/>
        <v xml:space="preserve">0 </v>
      </c>
      <c r="E78" s="174">
        <v>0</v>
      </c>
      <c r="F78" s="176">
        <v>0</v>
      </c>
      <c r="G78" s="152" t="str">
        <f t="shared" si="10"/>
        <v xml:space="preserve">0 </v>
      </c>
      <c r="H78" s="172">
        <f>B78+E78</f>
        <v>0</v>
      </c>
      <c r="I78" s="172"/>
      <c r="J78" s="173">
        <f>C78+F78</f>
        <v>0</v>
      </c>
      <c r="K78" s="152" t="str">
        <f t="shared" si="11"/>
        <v xml:space="preserve">0 </v>
      </c>
      <c r="L78" s="104"/>
    </row>
    <row r="79" spans="1:12" s="10" customFormat="1" ht="29.25" customHeight="1">
      <c r="A79" s="169" t="s">
        <v>30</v>
      </c>
      <c r="B79" s="174">
        <v>75</v>
      </c>
      <c r="C79" s="175">
        <v>0</v>
      </c>
      <c r="D79" s="152">
        <f t="shared" si="9"/>
        <v>0</v>
      </c>
      <c r="E79" s="174">
        <v>0</v>
      </c>
      <c r="F79" s="176">
        <v>0</v>
      </c>
      <c r="G79" s="152" t="str">
        <f t="shared" si="10"/>
        <v xml:space="preserve">0 </v>
      </c>
      <c r="H79" s="172">
        <v>75</v>
      </c>
      <c r="I79" s="172"/>
      <c r="J79" s="173">
        <f>C79+F79</f>
        <v>0</v>
      </c>
      <c r="K79" s="152">
        <f t="shared" si="11"/>
        <v>0</v>
      </c>
      <c r="L79" s="104"/>
    </row>
    <row r="80" spans="1:12" s="10" customFormat="1" ht="27" customHeight="1">
      <c r="A80" s="169" t="s">
        <v>71</v>
      </c>
      <c r="B80" s="174">
        <v>87689</v>
      </c>
      <c r="C80" s="175">
        <v>12800</v>
      </c>
      <c r="D80" s="152">
        <f t="shared" si="9"/>
        <v>14.597041818244023</v>
      </c>
      <c r="E80" s="174">
        <v>77042</v>
      </c>
      <c r="F80" s="176">
        <v>6787</v>
      </c>
      <c r="G80" s="152">
        <f t="shared" si="10"/>
        <v>8.8094805430803973</v>
      </c>
      <c r="H80" s="172">
        <v>105781</v>
      </c>
      <c r="I80" s="172">
        <v>10288</v>
      </c>
      <c r="J80" s="173">
        <f>C80+F80-I80</f>
        <v>9299</v>
      </c>
      <c r="K80" s="152">
        <f t="shared" si="11"/>
        <v>8.7908036414857111</v>
      </c>
      <c r="L80" s="104"/>
    </row>
    <row r="81" spans="1:12" s="10" customFormat="1" ht="39" hidden="1" customHeight="1">
      <c r="A81" s="169" t="s">
        <v>72</v>
      </c>
      <c r="B81" s="174">
        <v>0</v>
      </c>
      <c r="C81" s="174">
        <v>0</v>
      </c>
      <c r="D81" s="152" t="str">
        <f t="shared" si="9"/>
        <v xml:space="preserve">0 </v>
      </c>
      <c r="E81" s="174">
        <v>0</v>
      </c>
      <c r="F81" s="172">
        <v>0</v>
      </c>
      <c r="G81" s="152" t="str">
        <f t="shared" si="10"/>
        <v xml:space="preserve">0 </v>
      </c>
      <c r="H81" s="172">
        <f>B81+E81</f>
        <v>0</v>
      </c>
      <c r="I81" s="172"/>
      <c r="J81" s="172">
        <f>C81+F81</f>
        <v>0</v>
      </c>
      <c r="K81" s="152" t="str">
        <f t="shared" si="11"/>
        <v xml:space="preserve">0 </v>
      </c>
      <c r="L81" s="104"/>
    </row>
    <row r="82" spans="1:12" s="10" customFormat="1" ht="25.5" customHeight="1">
      <c r="A82" s="167" t="s">
        <v>106</v>
      </c>
      <c r="B82" s="168">
        <f>B84+B83</f>
        <v>263</v>
      </c>
      <c r="C82" s="168">
        <f>C84</f>
        <v>0</v>
      </c>
      <c r="D82" s="152">
        <f t="shared" si="9"/>
        <v>0</v>
      </c>
      <c r="E82" s="168">
        <f>E84</f>
        <v>0</v>
      </c>
      <c r="F82" s="168">
        <f>F84</f>
        <v>0</v>
      </c>
      <c r="G82" s="152" t="str">
        <f t="shared" si="10"/>
        <v xml:space="preserve">0 </v>
      </c>
      <c r="H82" s="168">
        <f>H84+H83</f>
        <v>263</v>
      </c>
      <c r="I82" s="168">
        <f>I84</f>
        <v>0</v>
      </c>
      <c r="J82" s="168">
        <f>J84</f>
        <v>0</v>
      </c>
      <c r="K82" s="152">
        <f t="shared" si="11"/>
        <v>0</v>
      </c>
      <c r="L82" s="104"/>
    </row>
    <row r="83" spans="1:12" s="10" customFormat="1" ht="24" hidden="1" customHeight="1">
      <c r="A83" s="169" t="s">
        <v>93</v>
      </c>
      <c r="B83" s="170"/>
      <c r="C83" s="168">
        <v>0</v>
      </c>
      <c r="D83" s="152">
        <v>0</v>
      </c>
      <c r="E83" s="168">
        <v>0</v>
      </c>
      <c r="F83" s="168">
        <v>0</v>
      </c>
      <c r="G83" s="152">
        <v>0</v>
      </c>
      <c r="H83" s="168"/>
      <c r="I83" s="168"/>
      <c r="J83" s="168">
        <v>0</v>
      </c>
      <c r="K83" s="152"/>
      <c r="L83" s="104"/>
    </row>
    <row r="84" spans="1:12" s="10" customFormat="1" ht="42" customHeight="1">
      <c r="A84" s="169" t="s">
        <v>112</v>
      </c>
      <c r="B84" s="174">
        <v>263</v>
      </c>
      <c r="C84" s="174">
        <v>0</v>
      </c>
      <c r="D84" s="152">
        <f t="shared" ref="D84:D129" si="12">IF(B84=0,  "0 ", C84/B84*100)</f>
        <v>0</v>
      </c>
      <c r="E84" s="174">
        <v>0</v>
      </c>
      <c r="F84" s="172">
        <v>0</v>
      </c>
      <c r="G84" s="152" t="str">
        <f t="shared" ref="G84:G122" si="13">IF(E84=0,  "0 ", F84/E84*100)</f>
        <v xml:space="preserve">0 </v>
      </c>
      <c r="H84" s="172">
        <f>B84+E84</f>
        <v>263</v>
      </c>
      <c r="I84" s="172"/>
      <c r="J84" s="155">
        <f>C84+F84</f>
        <v>0</v>
      </c>
      <c r="K84" s="152">
        <f t="shared" ref="K84:K129" si="14">IF(H84=0,  "0 ", J84/H84*100)</f>
        <v>0</v>
      </c>
      <c r="L84" s="104"/>
    </row>
    <row r="85" spans="1:12" s="10" customFormat="1" ht="24.75" customHeight="1">
      <c r="A85" s="167" t="s">
        <v>49</v>
      </c>
      <c r="B85" s="177">
        <f>B86+B87+B90+B92+B93+B89</f>
        <v>639296</v>
      </c>
      <c r="C85" s="177">
        <f>C86+C87+C90+C92+C93+C89</f>
        <v>141372</v>
      </c>
      <c r="D85" s="152">
        <f t="shared" si="12"/>
        <v>22.113700070077087</v>
      </c>
      <c r="E85" s="168">
        <f>E86+E87+E90+E92+E93</f>
        <v>285</v>
      </c>
      <c r="F85" s="168">
        <f>F86+F87+F90+F92+F93</f>
        <v>10</v>
      </c>
      <c r="G85" s="152">
        <f t="shared" si="13"/>
        <v>3.5087719298245612</v>
      </c>
      <c r="H85" s="168">
        <f>H86+H87+H90+H92+H93+H89</f>
        <v>639581</v>
      </c>
      <c r="I85" s="168">
        <f>I86+I87+I90+I92+I93+I89</f>
        <v>0</v>
      </c>
      <c r="J85" s="168">
        <f>J86+J87+J90+J92+J93+J89</f>
        <v>141382</v>
      </c>
      <c r="K85" s="152">
        <f t="shared" si="14"/>
        <v>22.105409635370656</v>
      </c>
      <c r="L85" s="104"/>
    </row>
    <row r="86" spans="1:12" s="10" customFormat="1" ht="24.75" customHeight="1">
      <c r="A86" s="169" t="s">
        <v>9</v>
      </c>
      <c r="B86" s="174">
        <v>177354</v>
      </c>
      <c r="C86" s="175">
        <v>35083</v>
      </c>
      <c r="D86" s="152">
        <f t="shared" si="12"/>
        <v>19.781341272257745</v>
      </c>
      <c r="E86" s="174">
        <v>0</v>
      </c>
      <c r="F86" s="176">
        <v>0</v>
      </c>
      <c r="G86" s="152" t="str">
        <f t="shared" si="13"/>
        <v xml:space="preserve">0 </v>
      </c>
      <c r="H86" s="174">
        <v>177354</v>
      </c>
      <c r="I86" s="172"/>
      <c r="J86" s="173">
        <f>C86+F86</f>
        <v>35083</v>
      </c>
      <c r="K86" s="152">
        <f t="shared" si="14"/>
        <v>19.781341272257745</v>
      </c>
      <c r="L86" s="104"/>
    </row>
    <row r="87" spans="1:12" s="10" customFormat="1" ht="32.450000000000003" customHeight="1">
      <c r="A87" s="169" t="s">
        <v>10</v>
      </c>
      <c r="B87" s="174">
        <v>391557</v>
      </c>
      <c r="C87" s="175">
        <v>94239</v>
      </c>
      <c r="D87" s="152">
        <f t="shared" si="12"/>
        <v>24.067760249465593</v>
      </c>
      <c r="E87" s="174">
        <v>0</v>
      </c>
      <c r="F87" s="176">
        <v>0</v>
      </c>
      <c r="G87" s="152" t="str">
        <f t="shared" si="13"/>
        <v xml:space="preserve">0 </v>
      </c>
      <c r="H87" s="174">
        <v>391557</v>
      </c>
      <c r="I87" s="172"/>
      <c r="J87" s="173">
        <f>C87+F87</f>
        <v>94239</v>
      </c>
      <c r="K87" s="152">
        <f t="shared" si="14"/>
        <v>24.067760249465593</v>
      </c>
      <c r="L87" s="104"/>
    </row>
    <row r="88" spans="1:12" s="10" customFormat="1" ht="32.450000000000003" hidden="1" customHeight="1">
      <c r="A88" s="169" t="s">
        <v>21</v>
      </c>
      <c r="B88" s="174"/>
      <c r="C88" s="175"/>
      <c r="D88" s="152" t="str">
        <f t="shared" si="12"/>
        <v xml:space="preserve">0 </v>
      </c>
      <c r="E88" s="174"/>
      <c r="F88" s="176"/>
      <c r="G88" s="152" t="str">
        <f t="shared" si="13"/>
        <v xml:space="preserve">0 </v>
      </c>
      <c r="H88" s="174">
        <f>B88+E88</f>
        <v>0</v>
      </c>
      <c r="I88" s="172"/>
      <c r="J88" s="173">
        <f>C88+F88</f>
        <v>0</v>
      </c>
      <c r="K88" s="152" t="str">
        <f t="shared" si="14"/>
        <v xml:space="preserve">0 </v>
      </c>
      <c r="L88" s="104"/>
    </row>
    <row r="89" spans="1:12" s="10" customFormat="1" ht="32.450000000000003" customHeight="1">
      <c r="A89" s="169" t="s">
        <v>113</v>
      </c>
      <c r="B89" s="174">
        <v>37010</v>
      </c>
      <c r="C89" s="175">
        <v>6081</v>
      </c>
      <c r="D89" s="152">
        <f t="shared" si="12"/>
        <v>16.430694406917048</v>
      </c>
      <c r="E89" s="174">
        <v>0</v>
      </c>
      <c r="F89" s="176">
        <v>0</v>
      </c>
      <c r="G89" s="152" t="str">
        <f t="shared" si="13"/>
        <v xml:space="preserve">0 </v>
      </c>
      <c r="H89" s="174">
        <v>37010</v>
      </c>
      <c r="I89" s="172"/>
      <c r="J89" s="173">
        <f>C89+F89</f>
        <v>6081</v>
      </c>
      <c r="K89" s="152">
        <f t="shared" si="14"/>
        <v>16.430694406917048</v>
      </c>
      <c r="L89" s="104"/>
    </row>
    <row r="90" spans="1:12" s="10" customFormat="1" ht="60.75" customHeight="1">
      <c r="A90" s="169" t="s">
        <v>96</v>
      </c>
      <c r="B90" s="174">
        <v>953</v>
      </c>
      <c r="C90" s="175">
        <v>54</v>
      </c>
      <c r="D90" s="152">
        <f t="shared" si="12"/>
        <v>5.6663168940188875</v>
      </c>
      <c r="E90" s="174">
        <v>144</v>
      </c>
      <c r="F90" s="176">
        <v>2</v>
      </c>
      <c r="G90" s="152">
        <f t="shared" si="13"/>
        <v>1.3888888888888888</v>
      </c>
      <c r="H90" s="174">
        <v>1097</v>
      </c>
      <c r="I90" s="172"/>
      <c r="J90" s="173">
        <f>C90+F90-I90</f>
        <v>56</v>
      </c>
      <c r="K90" s="152">
        <f t="shared" si="14"/>
        <v>5.104831358249772</v>
      </c>
      <c r="L90" s="104"/>
    </row>
    <row r="91" spans="1:12" s="10" customFormat="1" ht="6" hidden="1" customHeight="1">
      <c r="A91" s="169" t="s">
        <v>39</v>
      </c>
      <c r="B91" s="174">
        <v>0</v>
      </c>
      <c r="C91" s="175"/>
      <c r="D91" s="152" t="str">
        <f t="shared" si="12"/>
        <v xml:space="preserve">0 </v>
      </c>
      <c r="E91" s="174"/>
      <c r="F91" s="176"/>
      <c r="G91" s="152" t="str">
        <f t="shared" si="13"/>
        <v xml:space="preserve">0 </v>
      </c>
      <c r="H91" s="174">
        <f>B91+E91</f>
        <v>0</v>
      </c>
      <c r="I91" s="172"/>
      <c r="J91" s="173">
        <f>C91+F91</f>
        <v>0</v>
      </c>
      <c r="K91" s="152" t="str">
        <f t="shared" si="14"/>
        <v xml:space="preserve">0 </v>
      </c>
      <c r="L91" s="104"/>
    </row>
    <row r="92" spans="1:12" s="10" customFormat="1" ht="45" customHeight="1">
      <c r="A92" s="169" t="s">
        <v>20</v>
      </c>
      <c r="B92" s="174">
        <v>2188</v>
      </c>
      <c r="C92" s="175">
        <v>82</v>
      </c>
      <c r="D92" s="152">
        <f t="shared" si="12"/>
        <v>3.7477148080438756</v>
      </c>
      <c r="E92" s="174">
        <v>141</v>
      </c>
      <c r="F92" s="176">
        <v>8</v>
      </c>
      <c r="G92" s="152">
        <f t="shared" si="13"/>
        <v>5.6737588652482271</v>
      </c>
      <c r="H92" s="174">
        <v>2329</v>
      </c>
      <c r="I92" s="172"/>
      <c r="J92" s="173">
        <f>C92+F92-I92</f>
        <v>90</v>
      </c>
      <c r="K92" s="152">
        <f t="shared" si="14"/>
        <v>3.8643194504079008</v>
      </c>
      <c r="L92" s="104"/>
    </row>
    <row r="93" spans="1:12" s="10" customFormat="1" ht="42" customHeight="1">
      <c r="A93" s="169" t="s">
        <v>29</v>
      </c>
      <c r="B93" s="174">
        <v>30234</v>
      </c>
      <c r="C93" s="175">
        <v>5833</v>
      </c>
      <c r="D93" s="152">
        <f t="shared" si="12"/>
        <v>19.292849110273202</v>
      </c>
      <c r="E93" s="174">
        <v>0</v>
      </c>
      <c r="F93" s="176">
        <v>0</v>
      </c>
      <c r="G93" s="152" t="str">
        <f t="shared" si="13"/>
        <v xml:space="preserve">0 </v>
      </c>
      <c r="H93" s="174">
        <v>30234</v>
      </c>
      <c r="I93" s="172"/>
      <c r="J93" s="173">
        <f>C93+F93</f>
        <v>5833</v>
      </c>
      <c r="K93" s="152">
        <f t="shared" si="14"/>
        <v>19.292849110273202</v>
      </c>
      <c r="L93" s="104"/>
    </row>
    <row r="94" spans="1:12" s="10" customFormat="1" ht="42" customHeight="1">
      <c r="A94" s="167" t="s">
        <v>97</v>
      </c>
      <c r="B94" s="168">
        <f>B95+B96+B97</f>
        <v>118639</v>
      </c>
      <c r="C94" s="168">
        <f>C95+C96+C97</f>
        <v>24148</v>
      </c>
      <c r="D94" s="152">
        <f t="shared" si="12"/>
        <v>20.354183700132332</v>
      </c>
      <c r="E94" s="168">
        <f>E95+E96+E97</f>
        <v>0</v>
      </c>
      <c r="F94" s="168">
        <f>F95+F96+F97</f>
        <v>0</v>
      </c>
      <c r="G94" s="152" t="str">
        <f t="shared" si="13"/>
        <v xml:space="preserve">0 </v>
      </c>
      <c r="H94" s="168">
        <f>H95+H96+H97</f>
        <v>118639</v>
      </c>
      <c r="I94" s="168">
        <f>I95+I96+I97</f>
        <v>0</v>
      </c>
      <c r="J94" s="168">
        <f>J95+J96+J97</f>
        <v>24148</v>
      </c>
      <c r="K94" s="152">
        <f t="shared" si="14"/>
        <v>20.354183700132332</v>
      </c>
      <c r="L94" s="104"/>
    </row>
    <row r="95" spans="1:12" s="10" customFormat="1" ht="24.75" customHeight="1">
      <c r="A95" s="169" t="s">
        <v>11</v>
      </c>
      <c r="B95" s="174">
        <v>88142</v>
      </c>
      <c r="C95" s="175">
        <v>19098</v>
      </c>
      <c r="D95" s="152">
        <f t="shared" si="12"/>
        <v>21.667309568650587</v>
      </c>
      <c r="E95" s="174">
        <v>0</v>
      </c>
      <c r="F95" s="176">
        <v>0</v>
      </c>
      <c r="G95" s="152" t="str">
        <f t="shared" si="13"/>
        <v xml:space="preserve">0 </v>
      </c>
      <c r="H95" s="172">
        <v>88142</v>
      </c>
      <c r="I95" s="172"/>
      <c r="J95" s="173">
        <f>C95+F95-I95</f>
        <v>19098</v>
      </c>
      <c r="K95" s="152">
        <f t="shared" si="14"/>
        <v>21.667309568650587</v>
      </c>
      <c r="L95" s="104"/>
    </row>
    <row r="96" spans="1:12" s="10" customFormat="1" ht="39" hidden="1" customHeight="1">
      <c r="A96" s="169" t="s">
        <v>12</v>
      </c>
      <c r="B96" s="174"/>
      <c r="C96" s="175">
        <v>0</v>
      </c>
      <c r="D96" s="152" t="str">
        <f t="shared" si="12"/>
        <v xml:space="preserve">0 </v>
      </c>
      <c r="E96" s="174">
        <v>0</v>
      </c>
      <c r="F96" s="176">
        <v>0</v>
      </c>
      <c r="G96" s="152" t="str">
        <f t="shared" si="13"/>
        <v xml:space="preserve">0 </v>
      </c>
      <c r="H96" s="172">
        <f>B96+E96</f>
        <v>0</v>
      </c>
      <c r="I96" s="172"/>
      <c r="J96" s="173">
        <f>C96+F96</f>
        <v>0</v>
      </c>
      <c r="K96" s="152" t="str">
        <f t="shared" si="14"/>
        <v xml:space="preserve">0 </v>
      </c>
      <c r="L96" s="104"/>
    </row>
    <row r="97" spans="1:14" s="10" customFormat="1" ht="52.5" customHeight="1">
      <c r="A97" s="169" t="s">
        <v>73</v>
      </c>
      <c r="B97" s="174">
        <v>30497</v>
      </c>
      <c r="C97" s="175">
        <v>5050</v>
      </c>
      <c r="D97" s="152">
        <f t="shared" si="12"/>
        <v>16.559005803849558</v>
      </c>
      <c r="E97" s="174">
        <v>0</v>
      </c>
      <c r="F97" s="176">
        <v>0</v>
      </c>
      <c r="G97" s="152" t="str">
        <f t="shared" si="13"/>
        <v xml:space="preserve">0 </v>
      </c>
      <c r="H97" s="172">
        <v>30497</v>
      </c>
      <c r="I97" s="172"/>
      <c r="J97" s="173">
        <f>C97+F97</f>
        <v>5050</v>
      </c>
      <c r="K97" s="152">
        <f t="shared" si="14"/>
        <v>16.559005803849558</v>
      </c>
      <c r="L97" s="104"/>
    </row>
    <row r="98" spans="1:14" s="10" customFormat="1" ht="25.5" hidden="1" customHeight="1">
      <c r="A98" s="167" t="s">
        <v>84</v>
      </c>
      <c r="B98" s="168">
        <f>B99+B100+B101+B102</f>
        <v>0</v>
      </c>
      <c r="C98" s="178">
        <f>C99+C100+C101+C102</f>
        <v>0</v>
      </c>
      <c r="D98" s="152" t="str">
        <f t="shared" si="12"/>
        <v xml:space="preserve">0 </v>
      </c>
      <c r="E98" s="168">
        <f>E99+E100+E101+E102</f>
        <v>0</v>
      </c>
      <c r="F98" s="168">
        <f>F99+F100+F101+F102</f>
        <v>0</v>
      </c>
      <c r="G98" s="152" t="str">
        <f t="shared" si="13"/>
        <v xml:space="preserve">0 </v>
      </c>
      <c r="H98" s="168">
        <f>H99+H100+H101+H102</f>
        <v>0</v>
      </c>
      <c r="I98" s="168"/>
      <c r="J98" s="168">
        <f>J99+J100+J101+J102</f>
        <v>0</v>
      </c>
      <c r="K98" s="152" t="str">
        <f t="shared" si="14"/>
        <v xml:space="preserve">0 </v>
      </c>
      <c r="L98" s="104"/>
    </row>
    <row r="99" spans="1:14" s="10" customFormat="1" ht="28.5" hidden="1" customHeight="1">
      <c r="A99" s="169" t="s">
        <v>7</v>
      </c>
      <c r="B99" s="174"/>
      <c r="C99" s="175">
        <v>0</v>
      </c>
      <c r="D99" s="152" t="str">
        <f t="shared" si="12"/>
        <v xml:space="preserve">0 </v>
      </c>
      <c r="E99" s="174">
        <v>0</v>
      </c>
      <c r="F99" s="172">
        <v>0</v>
      </c>
      <c r="G99" s="152" t="str">
        <f t="shared" si="13"/>
        <v xml:space="preserve">0 </v>
      </c>
      <c r="H99" s="172">
        <f>B99+E99</f>
        <v>0</v>
      </c>
      <c r="I99" s="172"/>
      <c r="J99" s="172">
        <f>C99+F99</f>
        <v>0</v>
      </c>
      <c r="K99" s="152" t="str">
        <f t="shared" si="14"/>
        <v xml:space="preserve">0 </v>
      </c>
      <c r="L99" s="104"/>
    </row>
    <row r="100" spans="1:14" s="10" customFormat="1" ht="36" hidden="1" customHeight="1">
      <c r="A100" s="169" t="s">
        <v>25</v>
      </c>
      <c r="B100" s="174">
        <v>0</v>
      </c>
      <c r="C100" s="175">
        <v>0</v>
      </c>
      <c r="D100" s="152" t="str">
        <f t="shared" si="12"/>
        <v xml:space="preserve">0 </v>
      </c>
      <c r="E100" s="174">
        <v>0</v>
      </c>
      <c r="F100" s="172">
        <v>0</v>
      </c>
      <c r="G100" s="152" t="str">
        <f t="shared" si="13"/>
        <v xml:space="preserve">0 </v>
      </c>
      <c r="H100" s="172">
        <f>B100+E100</f>
        <v>0</v>
      </c>
      <c r="I100" s="172"/>
      <c r="J100" s="172">
        <f>C100+F100</f>
        <v>0</v>
      </c>
      <c r="K100" s="152" t="str">
        <f t="shared" si="14"/>
        <v xml:space="preserve">0 </v>
      </c>
      <c r="L100" s="104"/>
    </row>
    <row r="101" spans="1:14" s="10" customFormat="1" ht="44.25" hidden="1" customHeight="1">
      <c r="A101" s="169" t="s">
        <v>44</v>
      </c>
      <c r="B101" s="174"/>
      <c r="C101" s="175">
        <v>0</v>
      </c>
      <c r="D101" s="152" t="str">
        <f t="shared" si="12"/>
        <v xml:space="preserve">0 </v>
      </c>
      <c r="E101" s="174">
        <v>0</v>
      </c>
      <c r="F101" s="172">
        <v>0</v>
      </c>
      <c r="G101" s="152" t="str">
        <f t="shared" si="13"/>
        <v xml:space="preserve">0 </v>
      </c>
      <c r="H101" s="172">
        <f>B101+E101</f>
        <v>0</v>
      </c>
      <c r="I101" s="172"/>
      <c r="J101" s="172">
        <f>C101+F101</f>
        <v>0</v>
      </c>
      <c r="K101" s="152" t="str">
        <f t="shared" si="14"/>
        <v xml:space="preserve">0 </v>
      </c>
      <c r="L101" s="104"/>
    </row>
    <row r="102" spans="1:14" s="10" customFormat="1" ht="43.5" hidden="1" customHeight="1">
      <c r="A102" s="169" t="s">
        <v>81</v>
      </c>
      <c r="B102" s="174">
        <v>0</v>
      </c>
      <c r="C102" s="175">
        <v>0</v>
      </c>
      <c r="D102" s="152" t="str">
        <f t="shared" si="12"/>
        <v xml:space="preserve">0 </v>
      </c>
      <c r="E102" s="174">
        <v>0</v>
      </c>
      <c r="F102" s="176">
        <v>0</v>
      </c>
      <c r="G102" s="152" t="str">
        <f t="shared" si="13"/>
        <v xml:space="preserve">0 </v>
      </c>
      <c r="H102" s="172">
        <f>B102+E102</f>
        <v>0</v>
      </c>
      <c r="I102" s="172"/>
      <c r="J102" s="172">
        <f>C102+F102</f>
        <v>0</v>
      </c>
      <c r="K102" s="152" t="str">
        <f t="shared" si="14"/>
        <v xml:space="preserve">0 </v>
      </c>
      <c r="L102" s="104"/>
    </row>
    <row r="103" spans="1:14" s="10" customFormat="1" ht="24.75" customHeight="1">
      <c r="A103" s="167" t="s">
        <v>50</v>
      </c>
      <c r="B103" s="168">
        <f>B104+B105+B106+B107+B108</f>
        <v>247303</v>
      </c>
      <c r="C103" s="168">
        <f>C104+C105+C106+C107+C108</f>
        <v>50582</v>
      </c>
      <c r="D103" s="152">
        <f t="shared" si="12"/>
        <v>20.453451838433015</v>
      </c>
      <c r="E103" s="168">
        <f>E104+E105+E106+E107+E108</f>
        <v>0</v>
      </c>
      <c r="F103" s="168">
        <f>F104+F105+F106+F107+F108</f>
        <v>0</v>
      </c>
      <c r="G103" s="152" t="str">
        <f t="shared" si="13"/>
        <v xml:space="preserve">0 </v>
      </c>
      <c r="H103" s="168">
        <f>H104+H105+H106+H107+H108</f>
        <v>247303</v>
      </c>
      <c r="I103" s="168">
        <f>I104+I105+I106+I107+I108</f>
        <v>0</v>
      </c>
      <c r="J103" s="168">
        <f>J104+J105+J106+J107+J108</f>
        <v>50582</v>
      </c>
      <c r="K103" s="152">
        <f t="shared" si="14"/>
        <v>20.453451838433015</v>
      </c>
      <c r="L103" s="104"/>
    </row>
    <row r="104" spans="1:14" s="10" customFormat="1" ht="25.5" customHeight="1">
      <c r="A104" s="169" t="s">
        <v>13</v>
      </c>
      <c r="B104" s="174">
        <v>12096</v>
      </c>
      <c r="C104" s="175">
        <v>3100</v>
      </c>
      <c r="D104" s="152">
        <f t="shared" si="12"/>
        <v>25.628306878306876</v>
      </c>
      <c r="E104" s="174">
        <v>0</v>
      </c>
      <c r="F104" s="176">
        <v>0</v>
      </c>
      <c r="G104" s="152" t="str">
        <f t="shared" si="13"/>
        <v xml:space="preserve">0 </v>
      </c>
      <c r="H104" s="172">
        <f>B104</f>
        <v>12096</v>
      </c>
      <c r="I104" s="172"/>
      <c r="J104" s="173">
        <f>C104+F104</f>
        <v>3100</v>
      </c>
      <c r="K104" s="152">
        <f t="shared" si="14"/>
        <v>25.628306878306876</v>
      </c>
      <c r="L104" s="104"/>
    </row>
    <row r="105" spans="1:14" s="10" customFormat="1" ht="45" customHeight="1">
      <c r="A105" s="169" t="s">
        <v>33</v>
      </c>
      <c r="B105" s="174">
        <v>62723</v>
      </c>
      <c r="C105" s="175">
        <v>15596</v>
      </c>
      <c r="D105" s="152">
        <f t="shared" si="12"/>
        <v>24.864882100664829</v>
      </c>
      <c r="E105" s="174">
        <v>0</v>
      </c>
      <c r="F105" s="176">
        <v>0</v>
      </c>
      <c r="G105" s="152" t="str">
        <f t="shared" si="13"/>
        <v xml:space="preserve">0 </v>
      </c>
      <c r="H105" s="172">
        <f>B105</f>
        <v>62723</v>
      </c>
      <c r="I105" s="172"/>
      <c r="J105" s="173">
        <f>C105+F105</f>
        <v>15596</v>
      </c>
      <c r="K105" s="152">
        <f t="shared" si="14"/>
        <v>24.864882100664829</v>
      </c>
      <c r="L105" s="104"/>
    </row>
    <row r="106" spans="1:14" s="10" customFormat="1" ht="42.75" customHeight="1">
      <c r="A106" s="169" t="s">
        <v>31</v>
      </c>
      <c r="B106" s="174">
        <v>117205</v>
      </c>
      <c r="C106" s="175">
        <v>26874</v>
      </c>
      <c r="D106" s="152">
        <f t="shared" si="12"/>
        <v>22.929055927648136</v>
      </c>
      <c r="E106" s="174">
        <v>0</v>
      </c>
      <c r="F106" s="176">
        <v>0</v>
      </c>
      <c r="G106" s="152" t="str">
        <f t="shared" si="13"/>
        <v xml:space="preserve">0 </v>
      </c>
      <c r="H106" s="172">
        <f>B106+E106</f>
        <v>117205</v>
      </c>
      <c r="I106" s="172"/>
      <c r="J106" s="173">
        <f>C106+F106</f>
        <v>26874</v>
      </c>
      <c r="K106" s="152">
        <f t="shared" si="14"/>
        <v>22.929055927648136</v>
      </c>
      <c r="L106" s="104"/>
    </row>
    <row r="107" spans="1:14" s="10" customFormat="1" ht="21" customHeight="1">
      <c r="A107" s="169" t="s">
        <v>58</v>
      </c>
      <c r="B107" s="174">
        <v>42098</v>
      </c>
      <c r="C107" s="175">
        <v>2444</v>
      </c>
      <c r="D107" s="152">
        <f t="shared" si="12"/>
        <v>5.8055014489999524</v>
      </c>
      <c r="E107" s="174">
        <v>0</v>
      </c>
      <c r="F107" s="176">
        <v>0</v>
      </c>
      <c r="G107" s="152" t="str">
        <f t="shared" si="13"/>
        <v xml:space="preserve">0 </v>
      </c>
      <c r="H107" s="172">
        <f>B107+E107</f>
        <v>42098</v>
      </c>
      <c r="I107" s="172"/>
      <c r="J107" s="173">
        <f>C107+F107</f>
        <v>2444</v>
      </c>
      <c r="K107" s="152">
        <f t="shared" si="14"/>
        <v>5.8055014489999524</v>
      </c>
      <c r="L107" s="104"/>
    </row>
    <row r="108" spans="1:14" s="10" customFormat="1" ht="44.25" customHeight="1">
      <c r="A108" s="169" t="s">
        <v>32</v>
      </c>
      <c r="B108" s="174">
        <v>13181</v>
      </c>
      <c r="C108" s="179">
        <v>2568</v>
      </c>
      <c r="D108" s="152">
        <f t="shared" si="12"/>
        <v>19.482588574463243</v>
      </c>
      <c r="E108" s="174">
        <v>0</v>
      </c>
      <c r="F108" s="176">
        <v>0</v>
      </c>
      <c r="G108" s="152" t="str">
        <f t="shared" si="13"/>
        <v xml:space="preserve">0 </v>
      </c>
      <c r="H108" s="172">
        <f>B108+E108</f>
        <v>13181</v>
      </c>
      <c r="I108" s="172"/>
      <c r="J108" s="173">
        <f>C108+F108</f>
        <v>2568</v>
      </c>
      <c r="K108" s="152">
        <f t="shared" si="14"/>
        <v>19.482588574463243</v>
      </c>
      <c r="L108" s="104"/>
    </row>
    <row r="109" spans="1:14" s="10" customFormat="1" ht="44.25" customHeight="1">
      <c r="A109" s="180" t="s">
        <v>59</v>
      </c>
      <c r="B109" s="177">
        <f>B110+B111+B112</f>
        <v>43650</v>
      </c>
      <c r="C109" s="177">
        <f>C110+C111+C112</f>
        <v>7243</v>
      </c>
      <c r="D109" s="152">
        <f t="shared" si="12"/>
        <v>16.59335624284078</v>
      </c>
      <c r="E109" s="177">
        <f>E110+E111+E112</f>
        <v>0</v>
      </c>
      <c r="F109" s="177">
        <f>F110+F111+F112</f>
        <v>0</v>
      </c>
      <c r="G109" s="152" t="str">
        <f t="shared" si="13"/>
        <v xml:space="preserve">0 </v>
      </c>
      <c r="H109" s="177">
        <f>H110+H111+H112</f>
        <v>43650</v>
      </c>
      <c r="I109" s="177">
        <f>I110+I111+I112</f>
        <v>0</v>
      </c>
      <c r="J109" s="177">
        <f>J110+J111+J112</f>
        <v>7243</v>
      </c>
      <c r="K109" s="152">
        <f t="shared" si="14"/>
        <v>16.59335624284078</v>
      </c>
      <c r="L109" s="104"/>
      <c r="N109" s="89"/>
    </row>
    <row r="110" spans="1:14" s="10" customFormat="1" ht="22.5" customHeight="1">
      <c r="A110" s="169" t="s">
        <v>60</v>
      </c>
      <c r="B110" s="174">
        <v>29316</v>
      </c>
      <c r="C110" s="179">
        <v>3698</v>
      </c>
      <c r="D110" s="152">
        <f t="shared" si="12"/>
        <v>12.614272069859462</v>
      </c>
      <c r="E110" s="174">
        <v>0</v>
      </c>
      <c r="F110" s="172">
        <v>0</v>
      </c>
      <c r="G110" s="152" t="str">
        <f t="shared" si="13"/>
        <v xml:space="preserve">0 </v>
      </c>
      <c r="H110" s="172">
        <f>B110+E110</f>
        <v>29316</v>
      </c>
      <c r="I110" s="172"/>
      <c r="J110" s="173">
        <f>C110+F110</f>
        <v>3698</v>
      </c>
      <c r="K110" s="152">
        <f t="shared" si="14"/>
        <v>12.614272069859462</v>
      </c>
      <c r="L110" s="104"/>
    </row>
    <row r="111" spans="1:14" s="10" customFormat="1" ht="22.5" customHeight="1">
      <c r="A111" s="169" t="s">
        <v>61</v>
      </c>
      <c r="B111" s="174">
        <v>13965</v>
      </c>
      <c r="C111" s="179">
        <v>3453</v>
      </c>
      <c r="D111" s="152">
        <f t="shared" si="12"/>
        <v>24.726100966702472</v>
      </c>
      <c r="E111" s="174">
        <v>0</v>
      </c>
      <c r="F111" s="172">
        <v>0</v>
      </c>
      <c r="G111" s="152" t="str">
        <f t="shared" si="13"/>
        <v xml:space="preserve">0 </v>
      </c>
      <c r="H111" s="172">
        <f>B111+E111</f>
        <v>13965</v>
      </c>
      <c r="I111" s="172"/>
      <c r="J111" s="173">
        <f>C111+F111</f>
        <v>3453</v>
      </c>
      <c r="K111" s="152">
        <f t="shared" si="14"/>
        <v>24.726100966702472</v>
      </c>
      <c r="L111" s="104"/>
    </row>
    <row r="112" spans="1:14" s="10" customFormat="1" ht="45.75" customHeight="1">
      <c r="A112" s="169" t="s">
        <v>77</v>
      </c>
      <c r="B112" s="174">
        <v>369</v>
      </c>
      <c r="C112" s="179">
        <v>92</v>
      </c>
      <c r="D112" s="152">
        <f t="shared" si="12"/>
        <v>24.932249322493224</v>
      </c>
      <c r="E112" s="174">
        <v>0</v>
      </c>
      <c r="F112" s="172">
        <v>0</v>
      </c>
      <c r="G112" s="152" t="str">
        <f t="shared" si="13"/>
        <v xml:space="preserve">0 </v>
      </c>
      <c r="H112" s="172">
        <v>369</v>
      </c>
      <c r="I112" s="172"/>
      <c r="J112" s="173">
        <f t="shared" ref="J112:J118" si="15">C112+F112</f>
        <v>92</v>
      </c>
      <c r="K112" s="152">
        <f t="shared" si="14"/>
        <v>24.932249322493224</v>
      </c>
      <c r="L112" s="104"/>
    </row>
    <row r="113" spans="1:12" s="10" customFormat="1" ht="39" hidden="1" customHeight="1">
      <c r="A113" s="180" t="s">
        <v>65</v>
      </c>
      <c r="B113" s="177">
        <f>B114+B115</f>
        <v>0</v>
      </c>
      <c r="C113" s="181"/>
      <c r="D113" s="152" t="str">
        <f t="shared" si="12"/>
        <v xml:space="preserve">0 </v>
      </c>
      <c r="E113" s="177">
        <f>E114+E115</f>
        <v>0</v>
      </c>
      <c r="F113" s="182">
        <f>F114+F115</f>
        <v>0</v>
      </c>
      <c r="G113" s="152" t="str">
        <f t="shared" si="13"/>
        <v xml:space="preserve">0 </v>
      </c>
      <c r="H113" s="172">
        <f t="shared" ref="H113:H118" si="16">B113+E113</f>
        <v>0</v>
      </c>
      <c r="I113" s="182"/>
      <c r="J113" s="173">
        <f t="shared" si="15"/>
        <v>0</v>
      </c>
      <c r="K113" s="152" t="str">
        <f t="shared" si="14"/>
        <v xml:space="preserve">0 </v>
      </c>
      <c r="L113" s="104"/>
    </row>
    <row r="114" spans="1:12" s="10" customFormat="1" ht="39" hidden="1" customHeight="1">
      <c r="A114" s="169" t="s">
        <v>66</v>
      </c>
      <c r="B114" s="174"/>
      <c r="C114" s="179"/>
      <c r="D114" s="152" t="str">
        <f t="shared" si="12"/>
        <v xml:space="preserve">0 </v>
      </c>
      <c r="E114" s="174">
        <v>0</v>
      </c>
      <c r="F114" s="172">
        <v>0</v>
      </c>
      <c r="G114" s="152" t="str">
        <f t="shared" si="13"/>
        <v xml:space="preserve">0 </v>
      </c>
      <c r="H114" s="172">
        <f t="shared" si="16"/>
        <v>0</v>
      </c>
      <c r="I114" s="172"/>
      <c r="J114" s="173">
        <f t="shared" si="15"/>
        <v>0</v>
      </c>
      <c r="K114" s="152" t="str">
        <f t="shared" si="14"/>
        <v xml:space="preserve">0 </v>
      </c>
      <c r="L114" s="104"/>
    </row>
    <row r="115" spans="1:12" s="10" customFormat="1" ht="39" hidden="1" customHeight="1">
      <c r="A115" s="169" t="s">
        <v>67</v>
      </c>
      <c r="B115" s="174">
        <v>0</v>
      </c>
      <c r="C115" s="179"/>
      <c r="D115" s="152" t="str">
        <f t="shared" si="12"/>
        <v xml:space="preserve">0 </v>
      </c>
      <c r="E115" s="174">
        <v>0</v>
      </c>
      <c r="F115" s="172">
        <v>0</v>
      </c>
      <c r="G115" s="152" t="str">
        <f t="shared" si="13"/>
        <v xml:space="preserve">0 </v>
      </c>
      <c r="H115" s="172">
        <f t="shared" si="16"/>
        <v>0</v>
      </c>
      <c r="I115" s="172"/>
      <c r="J115" s="173">
        <f t="shared" si="15"/>
        <v>0</v>
      </c>
      <c r="K115" s="152" t="str">
        <f t="shared" si="14"/>
        <v xml:space="preserve">0 </v>
      </c>
      <c r="L115" s="104"/>
    </row>
    <row r="116" spans="1:12" s="10" customFormat="1" ht="39" hidden="1" customHeight="1">
      <c r="A116" s="169" t="s">
        <v>68</v>
      </c>
      <c r="B116" s="174">
        <v>0</v>
      </c>
      <c r="C116" s="179"/>
      <c r="D116" s="152" t="str">
        <f t="shared" si="12"/>
        <v xml:space="preserve">0 </v>
      </c>
      <c r="E116" s="174">
        <v>0</v>
      </c>
      <c r="F116" s="172">
        <v>0</v>
      </c>
      <c r="G116" s="152" t="str">
        <f t="shared" si="13"/>
        <v xml:space="preserve">0 </v>
      </c>
      <c r="H116" s="172">
        <f t="shared" si="16"/>
        <v>0</v>
      </c>
      <c r="I116" s="172"/>
      <c r="J116" s="173">
        <f t="shared" si="15"/>
        <v>0</v>
      </c>
      <c r="K116" s="152" t="str">
        <f t="shared" si="14"/>
        <v xml:space="preserve">0 </v>
      </c>
      <c r="L116" s="104"/>
    </row>
    <row r="117" spans="1:12" s="10" customFormat="1" ht="39" hidden="1" customHeight="1">
      <c r="A117" s="169" t="s">
        <v>77</v>
      </c>
      <c r="B117" s="174"/>
      <c r="C117" s="179">
        <v>0</v>
      </c>
      <c r="D117" s="152" t="str">
        <f t="shared" si="12"/>
        <v xml:space="preserve">0 </v>
      </c>
      <c r="E117" s="174">
        <v>0</v>
      </c>
      <c r="F117" s="172">
        <v>0</v>
      </c>
      <c r="G117" s="152" t="str">
        <f t="shared" si="13"/>
        <v xml:space="preserve">0 </v>
      </c>
      <c r="H117" s="172">
        <f t="shared" si="16"/>
        <v>0</v>
      </c>
      <c r="I117" s="172"/>
      <c r="J117" s="173">
        <f t="shared" si="15"/>
        <v>0</v>
      </c>
      <c r="K117" s="152" t="str">
        <f t="shared" si="14"/>
        <v xml:space="preserve">0 </v>
      </c>
      <c r="L117" s="104"/>
    </row>
    <row r="118" spans="1:12" s="10" customFormat="1" ht="30.75" hidden="1" customHeight="1">
      <c r="A118" s="169" t="s">
        <v>119</v>
      </c>
      <c r="B118" s="174"/>
      <c r="C118" s="179"/>
      <c r="D118" s="152" t="str">
        <f t="shared" si="12"/>
        <v xml:space="preserve">0 </v>
      </c>
      <c r="E118" s="174">
        <v>0</v>
      </c>
      <c r="F118" s="172">
        <v>0</v>
      </c>
      <c r="G118" s="152" t="str">
        <f t="shared" si="13"/>
        <v xml:space="preserve">0 </v>
      </c>
      <c r="H118" s="172">
        <f t="shared" si="16"/>
        <v>0</v>
      </c>
      <c r="I118" s="172"/>
      <c r="J118" s="173">
        <f t="shared" si="15"/>
        <v>0</v>
      </c>
      <c r="K118" s="152"/>
      <c r="L118" s="104"/>
    </row>
    <row r="119" spans="1:12" s="10" customFormat="1" ht="42" customHeight="1">
      <c r="A119" s="180" t="s">
        <v>65</v>
      </c>
      <c r="B119" s="168">
        <f>B120+B122</f>
        <v>1376</v>
      </c>
      <c r="C119" s="168">
        <f>C120+C122</f>
        <v>372</v>
      </c>
      <c r="D119" s="152">
        <f t="shared" si="12"/>
        <v>27.034883720930232</v>
      </c>
      <c r="E119" s="168">
        <f>E121+E120</f>
        <v>0</v>
      </c>
      <c r="F119" s="168">
        <f>F121+F120+F122</f>
        <v>0</v>
      </c>
      <c r="G119" s="152" t="str">
        <f t="shared" si="13"/>
        <v xml:space="preserve">0 </v>
      </c>
      <c r="H119" s="168">
        <f>H120+H122</f>
        <v>1376</v>
      </c>
      <c r="I119" s="168">
        <f>I121+I120+I122</f>
        <v>0</v>
      </c>
      <c r="J119" s="168">
        <f>J121+J120+J122</f>
        <v>372</v>
      </c>
      <c r="K119" s="152">
        <f t="shared" si="14"/>
        <v>27.034883720930232</v>
      </c>
      <c r="L119" s="104"/>
    </row>
    <row r="120" spans="1:12" s="10" customFormat="1" ht="24.75" customHeight="1">
      <c r="A120" s="169" t="s">
        <v>66</v>
      </c>
      <c r="B120" s="170">
        <v>267</v>
      </c>
      <c r="C120" s="171">
        <v>50</v>
      </c>
      <c r="D120" s="152">
        <f t="shared" si="12"/>
        <v>18.726591760299627</v>
      </c>
      <c r="E120" s="170">
        <v>0</v>
      </c>
      <c r="F120" s="170">
        <v>0</v>
      </c>
      <c r="G120" s="152" t="str">
        <f t="shared" si="13"/>
        <v xml:space="preserve">0 </v>
      </c>
      <c r="H120" s="172">
        <f>B120+E120</f>
        <v>267</v>
      </c>
      <c r="I120" s="172"/>
      <c r="J120" s="173">
        <f>C120+F120</f>
        <v>50</v>
      </c>
      <c r="K120" s="152">
        <f t="shared" si="14"/>
        <v>18.726591760299627</v>
      </c>
      <c r="L120" s="104"/>
    </row>
    <row r="121" spans="1:12" s="10" customFormat="1" ht="39" hidden="1" customHeight="1">
      <c r="A121" s="169" t="s">
        <v>67</v>
      </c>
      <c r="B121" s="174"/>
      <c r="C121" s="179">
        <v>0</v>
      </c>
      <c r="D121" s="152" t="str">
        <f t="shared" si="12"/>
        <v xml:space="preserve">0 </v>
      </c>
      <c r="E121" s="174">
        <v>0</v>
      </c>
      <c r="F121" s="172">
        <v>0</v>
      </c>
      <c r="G121" s="152" t="str">
        <f t="shared" si="13"/>
        <v xml:space="preserve">0 </v>
      </c>
      <c r="H121" s="172">
        <f>B121+E121</f>
        <v>0</v>
      </c>
      <c r="I121" s="172"/>
      <c r="J121" s="173">
        <f>C121+F121</f>
        <v>0</v>
      </c>
      <c r="K121" s="152" t="str">
        <f t="shared" si="14"/>
        <v xml:space="preserve">0 </v>
      </c>
      <c r="L121" s="104"/>
    </row>
    <row r="122" spans="1:12" s="10" customFormat="1" ht="48.75" customHeight="1">
      <c r="A122" s="169" t="s">
        <v>67</v>
      </c>
      <c r="B122" s="174">
        <v>1109</v>
      </c>
      <c r="C122" s="179">
        <v>322</v>
      </c>
      <c r="D122" s="152">
        <f t="shared" si="12"/>
        <v>29.035166816952206</v>
      </c>
      <c r="E122" s="174">
        <v>0</v>
      </c>
      <c r="F122" s="172">
        <v>0</v>
      </c>
      <c r="G122" s="152" t="str">
        <f t="shared" si="13"/>
        <v xml:space="preserve">0 </v>
      </c>
      <c r="H122" s="172">
        <f>B122+E122</f>
        <v>1109</v>
      </c>
      <c r="I122" s="172"/>
      <c r="J122" s="173">
        <f>C122+F122</f>
        <v>322</v>
      </c>
      <c r="K122" s="152">
        <f t="shared" si="14"/>
        <v>29.035166816952206</v>
      </c>
      <c r="L122" s="104"/>
    </row>
    <row r="123" spans="1:12" s="87" customFormat="1" ht="39" hidden="1" customHeight="1">
      <c r="A123" s="180" t="s">
        <v>98</v>
      </c>
      <c r="B123" s="177">
        <f>B124</f>
        <v>0</v>
      </c>
      <c r="C123" s="177">
        <f>C124</f>
        <v>0</v>
      </c>
      <c r="D123" s="152" t="str">
        <f t="shared" si="12"/>
        <v xml:space="preserve">0 </v>
      </c>
      <c r="E123" s="177">
        <f t="shared" ref="E123:J123" si="17">E124</f>
        <v>0</v>
      </c>
      <c r="F123" s="177">
        <f t="shared" si="17"/>
        <v>0</v>
      </c>
      <c r="G123" s="177" t="str">
        <f t="shared" si="17"/>
        <v xml:space="preserve">0 </v>
      </c>
      <c r="H123" s="177">
        <f t="shared" si="17"/>
        <v>0</v>
      </c>
      <c r="I123" s="177">
        <f t="shared" si="17"/>
        <v>0</v>
      </c>
      <c r="J123" s="183">
        <f t="shared" si="17"/>
        <v>0</v>
      </c>
      <c r="K123" s="152" t="str">
        <f t="shared" si="14"/>
        <v xml:space="preserve">0 </v>
      </c>
      <c r="L123" s="104"/>
    </row>
    <row r="124" spans="1:12" s="10" customFormat="1" ht="39" hidden="1" customHeight="1">
      <c r="A124" s="169" t="s">
        <v>98</v>
      </c>
      <c r="B124" s="174">
        <v>0</v>
      </c>
      <c r="C124" s="184">
        <v>0</v>
      </c>
      <c r="D124" s="152" t="str">
        <f t="shared" si="12"/>
        <v xml:space="preserve">0 </v>
      </c>
      <c r="E124" s="174">
        <v>0</v>
      </c>
      <c r="F124" s="172">
        <v>0</v>
      </c>
      <c r="G124" s="174" t="str">
        <f>G125</f>
        <v xml:space="preserve">0 </v>
      </c>
      <c r="H124" s="172">
        <f>B124+E124</f>
        <v>0</v>
      </c>
      <c r="I124" s="172">
        <f>C124+F124</f>
        <v>0</v>
      </c>
      <c r="J124" s="176">
        <f>D124+G124</f>
        <v>0</v>
      </c>
      <c r="K124" s="152" t="str">
        <f t="shared" si="14"/>
        <v xml:space="preserve">0 </v>
      </c>
      <c r="L124" s="104"/>
    </row>
    <row r="125" spans="1:12" s="10" customFormat="1" ht="39" customHeight="1">
      <c r="A125" s="167" t="s">
        <v>51</v>
      </c>
      <c r="B125" s="168">
        <f>B126+B127+B128</f>
        <v>29692</v>
      </c>
      <c r="C125" s="168">
        <f>C126+C127+C128</f>
        <v>7927</v>
      </c>
      <c r="D125" s="152">
        <f t="shared" si="12"/>
        <v>26.697426916341101</v>
      </c>
      <c r="E125" s="168">
        <f>E126+E127+E128</f>
        <v>0</v>
      </c>
      <c r="F125" s="168">
        <f>F126+F127+F128</f>
        <v>0</v>
      </c>
      <c r="G125" s="152" t="str">
        <f>IF(E125=0,  "0 ", F125/E125*100)</f>
        <v xml:space="preserve">0 </v>
      </c>
      <c r="H125" s="168">
        <f>H126+H127+H128</f>
        <v>0</v>
      </c>
      <c r="I125" s="168">
        <f>I126+I127+I128</f>
        <v>7927</v>
      </c>
      <c r="J125" s="178">
        <f>J126+J127+J128</f>
        <v>0</v>
      </c>
      <c r="K125" s="152" t="str">
        <f t="shared" si="14"/>
        <v xml:space="preserve">0 </v>
      </c>
      <c r="L125" s="104"/>
    </row>
    <row r="126" spans="1:12" s="10" customFormat="1" ht="66.75" customHeight="1">
      <c r="A126" s="169" t="s">
        <v>62</v>
      </c>
      <c r="B126" s="174">
        <v>29692</v>
      </c>
      <c r="C126" s="184">
        <v>7927</v>
      </c>
      <c r="D126" s="152">
        <f t="shared" si="12"/>
        <v>26.697426916341101</v>
      </c>
      <c r="E126" s="174">
        <v>0</v>
      </c>
      <c r="F126" s="172">
        <v>0</v>
      </c>
      <c r="G126" s="152" t="str">
        <f>IF(E126=0,  "0 ", F126/E126*100)</f>
        <v xml:space="preserve">0 </v>
      </c>
      <c r="H126" s="172">
        <v>0</v>
      </c>
      <c r="I126" s="172">
        <v>7927</v>
      </c>
      <c r="J126" s="173">
        <v>0</v>
      </c>
      <c r="K126" s="152" t="str">
        <f t="shared" si="14"/>
        <v xml:space="preserve">0 </v>
      </c>
      <c r="L126" s="104"/>
    </row>
    <row r="127" spans="1:12" s="10" customFormat="1" ht="28.5" hidden="1" customHeight="1">
      <c r="A127" s="169" t="s">
        <v>64</v>
      </c>
      <c r="B127" s="174">
        <v>0</v>
      </c>
      <c r="C127" s="184">
        <v>0</v>
      </c>
      <c r="D127" s="152" t="str">
        <f t="shared" si="12"/>
        <v xml:space="preserve">0 </v>
      </c>
      <c r="E127" s="174">
        <v>0</v>
      </c>
      <c r="F127" s="172">
        <v>0</v>
      </c>
      <c r="G127" s="152" t="str">
        <f>IF(E127=0,  "0 ", F127/E127*100)</f>
        <v xml:space="preserve">0 </v>
      </c>
      <c r="H127" s="172">
        <v>0</v>
      </c>
      <c r="I127" s="172"/>
      <c r="J127" s="172">
        <f>C127+F127</f>
        <v>0</v>
      </c>
      <c r="K127" s="152" t="str">
        <f t="shared" si="14"/>
        <v xml:space="preserve">0 </v>
      </c>
      <c r="L127" s="104"/>
    </row>
    <row r="128" spans="1:12" s="10" customFormat="1" ht="27.75" hidden="1" customHeight="1">
      <c r="A128" s="169" t="s">
        <v>63</v>
      </c>
      <c r="B128" s="174">
        <v>0</v>
      </c>
      <c r="C128" s="184">
        <v>0</v>
      </c>
      <c r="D128" s="152" t="str">
        <f t="shared" si="12"/>
        <v xml:space="preserve">0 </v>
      </c>
      <c r="E128" s="184">
        <v>0</v>
      </c>
      <c r="F128" s="172">
        <v>0</v>
      </c>
      <c r="G128" s="152" t="str">
        <f>IF(E128=0,  "0 ", F128/E128*100)</f>
        <v xml:space="preserve">0 </v>
      </c>
      <c r="H128" s="172">
        <f>B128+E128</f>
        <v>0</v>
      </c>
      <c r="I128" s="172"/>
      <c r="J128" s="172">
        <f>C128+F128</f>
        <v>0</v>
      </c>
      <c r="K128" s="152" t="str">
        <f t="shared" si="14"/>
        <v xml:space="preserve">0 </v>
      </c>
      <c r="L128" s="104"/>
    </row>
    <row r="129" spans="1:14" s="10" customFormat="1" ht="36" customHeight="1">
      <c r="A129" s="180" t="s">
        <v>4</v>
      </c>
      <c r="B129" s="182">
        <f>B52+B60+B63+B68+B76+B82+B85+B94+B98+B103+B109+B119+B125+B123</f>
        <v>1684536</v>
      </c>
      <c r="C129" s="182">
        <f>C52+C60+C63+C68+C76+C82+C85+C94+C98+C103+C109+C119+C125+C123</f>
        <v>283465</v>
      </c>
      <c r="D129" s="152">
        <f t="shared" si="12"/>
        <v>16.82748246401383</v>
      </c>
      <c r="E129" s="182">
        <f>E52+E60+E63+E68+E76+E82+E85+E94+E98+E103+E109+E119+E125+E123</f>
        <v>150589</v>
      </c>
      <c r="F129" s="182">
        <f>F52+F60+F63+F68+F76+F82+F85+F94+F98+F103+F109+F119+F125+F123</f>
        <v>23249</v>
      </c>
      <c r="G129" s="152">
        <f>IF(E129=0,  "0 ", F129/E129*100)</f>
        <v>15.438710662797414</v>
      </c>
      <c r="H129" s="182">
        <f>H52+H60+H63+H68+H76+H82+H85+H94+H98+H103+H109+H119+H125+H123</f>
        <v>1732248</v>
      </c>
      <c r="I129" s="182">
        <f>I52+I60+I63+I68+I76+I82+I85+I94+I98+I103+I109+I119+I125+I123+I66</f>
        <v>22387</v>
      </c>
      <c r="J129" s="182">
        <f>J52+J60+J63+J68+J76+J82+J85+J94+J98+J103+J109+J119+J125+J123</f>
        <v>284327</v>
      </c>
      <c r="K129" s="152">
        <f t="shared" si="14"/>
        <v>16.413758307124617</v>
      </c>
      <c r="L129" s="104"/>
      <c r="N129" s="104"/>
    </row>
    <row r="130" spans="1:14" s="34" customFormat="1" ht="29.25" customHeight="1">
      <c r="A130" s="191" t="s">
        <v>124</v>
      </c>
      <c r="B130" s="166">
        <f>B48-B129</f>
        <v>-17916</v>
      </c>
      <c r="C130" s="166">
        <f>C48-C129</f>
        <v>7082</v>
      </c>
      <c r="D130" s="166"/>
      <c r="E130" s="166">
        <f>E48-E129</f>
        <v>-50</v>
      </c>
      <c r="F130" s="166">
        <f>F48-F129</f>
        <v>8964</v>
      </c>
      <c r="G130" s="166"/>
      <c r="H130" s="166">
        <f>B130+E130</f>
        <v>-17966</v>
      </c>
      <c r="I130" s="166">
        <f>I48-I129</f>
        <v>-22387</v>
      </c>
      <c r="J130" s="166">
        <f>J48-J129</f>
        <v>16046</v>
      </c>
      <c r="K130" s="166"/>
    </row>
    <row r="131" spans="1:14" s="34" customFormat="1" ht="12" customHeight="1">
      <c r="A131" s="136"/>
      <c r="B131" s="136"/>
      <c r="C131" s="136"/>
      <c r="D131" s="136"/>
      <c r="E131" s="136"/>
      <c r="F131" s="137"/>
      <c r="G131" s="137"/>
      <c r="H131" s="137"/>
      <c r="I131" s="137"/>
      <c r="J131" s="138"/>
      <c r="K131" s="138"/>
    </row>
    <row r="132" spans="1:14" s="10" customFormat="1" ht="69.75" customHeight="1">
      <c r="A132" s="185" t="s">
        <v>109</v>
      </c>
      <c r="B132" s="186"/>
      <c r="C132" s="186"/>
      <c r="D132" s="187"/>
      <c r="E132" s="188"/>
      <c r="F132" s="189"/>
      <c r="G132" s="190"/>
      <c r="H132" s="189" t="s">
        <v>108</v>
      </c>
      <c r="I132" s="139"/>
      <c r="J132" s="140"/>
      <c r="K132" s="141" t="s">
        <v>94</v>
      </c>
      <c r="L132" s="104"/>
      <c r="M132" s="134"/>
    </row>
    <row r="133" spans="1:14" s="10" customFormat="1" ht="15.75" customHeight="1">
      <c r="A133" s="90"/>
      <c r="B133" s="88"/>
      <c r="C133" s="91"/>
      <c r="D133" s="50"/>
      <c r="F133" s="27"/>
      <c r="G133" s="28"/>
      <c r="J133" s="31"/>
      <c r="K133" s="34"/>
    </row>
    <row r="134" spans="1:14" s="10" customFormat="1">
      <c r="C134" s="92"/>
      <c r="D134" s="93"/>
      <c r="G134" s="34"/>
      <c r="J134" s="35"/>
      <c r="K134" s="34"/>
    </row>
    <row r="135" spans="1:14">
      <c r="E135" s="96"/>
    </row>
    <row r="136" spans="1:14">
      <c r="H136" s="42"/>
      <c r="I136" s="42"/>
      <c r="J136" s="42"/>
    </row>
    <row r="137" spans="1:14">
      <c r="G137" s="27"/>
      <c r="H137" s="28"/>
      <c r="I137" s="28"/>
      <c r="J137" s="10"/>
    </row>
  </sheetData>
  <mergeCells count="14">
    <mergeCell ref="A1:J1"/>
    <mergeCell ref="A2:J2"/>
    <mergeCell ref="A3:J3"/>
    <mergeCell ref="J5:K5"/>
    <mergeCell ref="A6:K6"/>
    <mergeCell ref="A50:A51"/>
    <mergeCell ref="B50:D50"/>
    <mergeCell ref="E50:G50"/>
    <mergeCell ref="H50:K50"/>
    <mergeCell ref="A7:A8"/>
    <mergeCell ref="B7:D7"/>
    <mergeCell ref="E7:G7"/>
    <mergeCell ref="H7:K7"/>
    <mergeCell ref="A49:K49"/>
  </mergeCells>
  <printOptions horizontalCentered="1"/>
  <pageMargins left="0" right="0" top="0.15748031496062992" bottom="0" header="0.15748031496062992" footer="0.15748031496062992"/>
  <pageSetup paperSize="9" scale="53" fitToHeight="3" orientation="portrait" r:id="rId1"/>
  <headerFooter alignWithMargins="0"/>
  <rowBreaks count="1" manualBreakCount="1">
    <brk id="48" max="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6"/>
  <sheetViews>
    <sheetView topLeftCell="A33" zoomScale="80" zoomScaleNormal="80" zoomScaleSheetLayoutView="85" workbookViewId="0">
      <selection activeCell="B35" sqref="B35:C42"/>
    </sheetView>
  </sheetViews>
  <sheetFormatPr defaultRowHeight="17.25"/>
  <cols>
    <col min="1" max="1" width="33.85546875" style="36" customWidth="1"/>
    <col min="2" max="2" width="13.42578125" style="36" customWidth="1"/>
    <col min="3" max="3" width="15.7109375" style="37" customWidth="1"/>
    <col min="4" max="4" width="11" style="38" bestFit="1" customWidth="1"/>
    <col min="5" max="5" width="13.140625" style="36" customWidth="1"/>
    <col min="6" max="6" width="14.28515625" style="40" customWidth="1"/>
    <col min="7" max="7" width="11" style="41" customWidth="1"/>
    <col min="8" max="8" width="13.140625" style="40" customWidth="1"/>
    <col min="9" max="9" width="12.140625" style="40" hidden="1" customWidth="1"/>
    <col min="10" max="10" width="13.42578125" style="40" customWidth="1"/>
    <col min="11" max="11" width="10.5703125" style="5" customWidth="1"/>
    <col min="12" max="16384" width="9.140625" style="6"/>
  </cols>
  <sheetData>
    <row r="1" spans="1:11" ht="15.75" customHeight="1">
      <c r="A1" s="236" t="s">
        <v>8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1" ht="17.25" customHeight="1">
      <c r="A2" s="237" t="s">
        <v>24</v>
      </c>
      <c r="B2" s="237"/>
      <c r="C2" s="237"/>
      <c r="D2" s="237"/>
      <c r="E2" s="237"/>
      <c r="F2" s="237"/>
      <c r="G2" s="237"/>
      <c r="H2" s="237"/>
      <c r="I2" s="237"/>
      <c r="J2" s="237"/>
    </row>
    <row r="3" spans="1:11" ht="15.75" customHeight="1">
      <c r="A3" s="236" t="s">
        <v>156</v>
      </c>
      <c r="B3" s="236"/>
      <c r="C3" s="236"/>
      <c r="D3" s="236"/>
      <c r="E3" s="236"/>
      <c r="F3" s="236"/>
      <c r="G3" s="236"/>
      <c r="H3" s="236"/>
      <c r="I3" s="236"/>
      <c r="J3" s="236"/>
    </row>
    <row r="4" spans="1:11" ht="4.5" hidden="1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1" ht="15" customHeight="1">
      <c r="A5" s="4"/>
      <c r="B5" s="4"/>
      <c r="C5" s="4"/>
      <c r="D5" s="7"/>
      <c r="E5" s="4"/>
      <c r="F5" s="4"/>
      <c r="G5" s="7"/>
      <c r="H5" s="4"/>
      <c r="I5" s="4"/>
      <c r="J5" s="286" t="s">
        <v>37</v>
      </c>
      <c r="K5" s="286"/>
    </row>
    <row r="6" spans="1:11" ht="16.5">
      <c r="A6" s="287" t="s">
        <v>43</v>
      </c>
      <c r="B6" s="288"/>
      <c r="C6" s="288"/>
      <c r="D6" s="288"/>
      <c r="E6" s="288"/>
      <c r="F6" s="288"/>
      <c r="G6" s="288"/>
      <c r="H6" s="288"/>
      <c r="I6" s="288"/>
      <c r="J6" s="288"/>
      <c r="K6" s="289"/>
    </row>
    <row r="7" spans="1:11" ht="17.25" customHeight="1">
      <c r="A7" s="277" t="s">
        <v>0</v>
      </c>
      <c r="B7" s="279" t="s">
        <v>23</v>
      </c>
      <c r="C7" s="280"/>
      <c r="D7" s="281"/>
      <c r="E7" s="282" t="s">
        <v>38</v>
      </c>
      <c r="F7" s="283"/>
      <c r="G7" s="284"/>
      <c r="H7" s="285" t="s">
        <v>74</v>
      </c>
      <c r="I7" s="285"/>
      <c r="J7" s="285"/>
      <c r="K7" s="285"/>
    </row>
    <row r="8" spans="1:11" s="8" customFormat="1" ht="70.5" customHeight="1">
      <c r="A8" s="278"/>
      <c r="B8" s="105" t="s">
        <v>158</v>
      </c>
      <c r="C8" s="3" t="s">
        <v>157</v>
      </c>
      <c r="D8" s="106" t="s">
        <v>53</v>
      </c>
      <c r="E8" s="105" t="s">
        <v>158</v>
      </c>
      <c r="F8" s="3" t="s">
        <v>157</v>
      </c>
      <c r="G8" s="106" t="s">
        <v>53</v>
      </c>
      <c r="H8" s="105" t="s">
        <v>158</v>
      </c>
      <c r="I8" s="105" t="s">
        <v>135</v>
      </c>
      <c r="J8" s="3" t="s">
        <v>157</v>
      </c>
      <c r="K8" s="106" t="s">
        <v>53</v>
      </c>
    </row>
    <row r="9" spans="1:11" s="8" customFormat="1" ht="29.25" customHeight="1">
      <c r="A9" s="107" t="s">
        <v>1</v>
      </c>
      <c r="B9" s="108">
        <f>SUM(B10:B19)</f>
        <v>45354</v>
      </c>
      <c r="C9" s="108">
        <f>SUM(C10:C19)</f>
        <v>48388</v>
      </c>
      <c r="D9" s="109">
        <f t="shared" ref="D9:D15" si="0">C9/B9*100</f>
        <v>106.6895973894254</v>
      </c>
      <c r="E9" s="108">
        <f>SUM(E10:E19)</f>
        <v>9880</v>
      </c>
      <c r="F9" s="108">
        <f>SUM(F10:F19)</f>
        <v>10201</v>
      </c>
      <c r="G9" s="109">
        <f>F9/E9*100</f>
        <v>103.24898785425101</v>
      </c>
      <c r="H9" s="110">
        <f t="shared" ref="H9:H37" si="1">B9+E9</f>
        <v>55234</v>
      </c>
      <c r="I9" s="110"/>
      <c r="J9" s="110">
        <f t="shared" ref="J9:J34" si="2">C9+F9</f>
        <v>58589</v>
      </c>
      <c r="K9" s="109">
        <f t="shared" ref="K9:K18" si="3">J9/H9*100</f>
        <v>106.07415722200093</v>
      </c>
    </row>
    <row r="10" spans="1:11" s="10" customFormat="1" ht="20.25" customHeight="1">
      <c r="A10" s="111" t="s">
        <v>90</v>
      </c>
      <c r="B10" s="112">
        <v>33574</v>
      </c>
      <c r="C10" s="112">
        <v>38305</v>
      </c>
      <c r="D10" s="109">
        <f t="shared" si="0"/>
        <v>114.09126109489488</v>
      </c>
      <c r="E10" s="100">
        <v>3040</v>
      </c>
      <c r="F10" s="100">
        <v>3420</v>
      </c>
      <c r="G10" s="109">
        <f>F10/E10*100</f>
        <v>112.5</v>
      </c>
      <c r="H10" s="100">
        <f t="shared" si="1"/>
        <v>36614</v>
      </c>
      <c r="I10" s="100"/>
      <c r="J10" s="100">
        <f t="shared" si="2"/>
        <v>41725</v>
      </c>
      <c r="K10" s="109">
        <f t="shared" si="3"/>
        <v>113.95914131206641</v>
      </c>
    </row>
    <row r="11" spans="1:11" s="10" customFormat="1" ht="19.5" customHeight="1">
      <c r="A11" s="111" t="s">
        <v>95</v>
      </c>
      <c r="B11" s="112">
        <v>2757</v>
      </c>
      <c r="C11" s="112">
        <v>3298</v>
      </c>
      <c r="D11" s="109">
        <f t="shared" si="0"/>
        <v>119.6227783822996</v>
      </c>
      <c r="E11" s="100">
        <v>700</v>
      </c>
      <c r="F11" s="100">
        <v>838</v>
      </c>
      <c r="G11" s="109">
        <f>F11/E11*100</f>
        <v>119.71428571428571</v>
      </c>
      <c r="H11" s="100">
        <f t="shared" si="1"/>
        <v>3457</v>
      </c>
      <c r="I11" s="100"/>
      <c r="J11" s="100">
        <f t="shared" si="2"/>
        <v>4136</v>
      </c>
      <c r="K11" s="109">
        <f t="shared" si="3"/>
        <v>119.64130749204513</v>
      </c>
    </row>
    <row r="12" spans="1:11" s="10" customFormat="1" ht="49.5" customHeight="1">
      <c r="A12" s="52" t="s">
        <v>141</v>
      </c>
      <c r="B12" s="112"/>
      <c r="C12" s="112">
        <v>727</v>
      </c>
      <c r="D12" s="109">
        <v>0</v>
      </c>
      <c r="E12" s="100"/>
      <c r="F12" s="100">
        <v>0</v>
      </c>
      <c r="G12" s="109">
        <v>0</v>
      </c>
      <c r="H12" s="100">
        <f t="shared" si="1"/>
        <v>0</v>
      </c>
      <c r="I12" s="100"/>
      <c r="J12" s="100">
        <f t="shared" si="2"/>
        <v>727</v>
      </c>
      <c r="K12" s="109">
        <v>0</v>
      </c>
    </row>
    <row r="13" spans="1:11" s="10" customFormat="1" ht="51.75" customHeight="1">
      <c r="A13" s="111" t="s">
        <v>85</v>
      </c>
      <c r="B13" s="113">
        <v>1413</v>
      </c>
      <c r="C13" s="113">
        <v>6</v>
      </c>
      <c r="D13" s="109">
        <f t="shared" si="0"/>
        <v>0.42462845010615713</v>
      </c>
      <c r="E13" s="100">
        <v>0</v>
      </c>
      <c r="F13" s="100">
        <v>0</v>
      </c>
      <c r="G13" s="109">
        <v>0</v>
      </c>
      <c r="H13" s="100">
        <f t="shared" si="1"/>
        <v>1413</v>
      </c>
      <c r="I13" s="100"/>
      <c r="J13" s="100">
        <f t="shared" si="2"/>
        <v>6</v>
      </c>
      <c r="K13" s="109">
        <f t="shared" si="3"/>
        <v>0.42462845010615713</v>
      </c>
    </row>
    <row r="14" spans="1:11" s="10" customFormat="1" ht="33" customHeight="1">
      <c r="A14" s="111" t="s">
        <v>15</v>
      </c>
      <c r="B14" s="113">
        <v>5980</v>
      </c>
      <c r="C14" s="113">
        <v>4217</v>
      </c>
      <c r="D14" s="109">
        <f t="shared" si="0"/>
        <v>70.518394648829428</v>
      </c>
      <c r="E14" s="100">
        <v>3426</v>
      </c>
      <c r="F14" s="100">
        <v>3356</v>
      </c>
      <c r="G14" s="109">
        <f>F14/E14*100</f>
        <v>97.956800934033865</v>
      </c>
      <c r="H14" s="100">
        <f t="shared" si="1"/>
        <v>9406</v>
      </c>
      <c r="I14" s="100"/>
      <c r="J14" s="100">
        <f t="shared" si="2"/>
        <v>7573</v>
      </c>
      <c r="K14" s="109">
        <f t="shared" si="3"/>
        <v>80.512438868807152</v>
      </c>
    </row>
    <row r="15" spans="1:11" s="10" customFormat="1" ht="52.5" customHeight="1">
      <c r="A15" s="111" t="s">
        <v>114</v>
      </c>
      <c r="B15" s="112">
        <v>1096</v>
      </c>
      <c r="C15" s="112">
        <v>1250</v>
      </c>
      <c r="D15" s="109">
        <f t="shared" si="0"/>
        <v>114.05109489051095</v>
      </c>
      <c r="E15" s="100">
        <v>0</v>
      </c>
      <c r="F15" s="100">
        <v>0</v>
      </c>
      <c r="G15" s="109">
        <v>0</v>
      </c>
      <c r="H15" s="100">
        <f t="shared" si="1"/>
        <v>1096</v>
      </c>
      <c r="I15" s="100"/>
      <c r="J15" s="100">
        <f t="shared" si="2"/>
        <v>1250</v>
      </c>
      <c r="K15" s="109">
        <f t="shared" si="3"/>
        <v>114.05109489051095</v>
      </c>
    </row>
    <row r="16" spans="1:11" s="8" customFormat="1" ht="35.25" customHeight="1">
      <c r="A16" s="111" t="s">
        <v>86</v>
      </c>
      <c r="B16" s="113">
        <v>0</v>
      </c>
      <c r="C16" s="113">
        <v>0</v>
      </c>
      <c r="D16" s="109">
        <v>0</v>
      </c>
      <c r="E16" s="100">
        <v>159</v>
      </c>
      <c r="F16" s="100">
        <v>337</v>
      </c>
      <c r="G16" s="109">
        <f>F16/E16*100</f>
        <v>211.94968553459123</v>
      </c>
      <c r="H16" s="100">
        <f t="shared" si="1"/>
        <v>159</v>
      </c>
      <c r="I16" s="100"/>
      <c r="J16" s="100">
        <f t="shared" si="2"/>
        <v>337</v>
      </c>
      <c r="K16" s="109">
        <f t="shared" si="3"/>
        <v>211.94968553459123</v>
      </c>
    </row>
    <row r="17" spans="1:15" s="8" customFormat="1" ht="20.25" customHeight="1">
      <c r="A17" s="111" t="s">
        <v>87</v>
      </c>
      <c r="B17" s="113">
        <v>0</v>
      </c>
      <c r="C17" s="113">
        <v>0</v>
      </c>
      <c r="D17" s="109">
        <v>0</v>
      </c>
      <c r="E17" s="100">
        <v>2555</v>
      </c>
      <c r="F17" s="100">
        <v>2250</v>
      </c>
      <c r="G17" s="109">
        <f>F17/E17*100</f>
        <v>88.06262230919765</v>
      </c>
      <c r="H17" s="100">
        <f t="shared" si="1"/>
        <v>2555</v>
      </c>
      <c r="I17" s="100"/>
      <c r="J17" s="100">
        <f t="shared" si="2"/>
        <v>2250</v>
      </c>
      <c r="K17" s="109">
        <f t="shared" si="3"/>
        <v>88.06262230919765</v>
      </c>
      <c r="L17" s="11"/>
      <c r="M17" s="11"/>
      <c r="N17" s="11"/>
      <c r="O17" s="11"/>
    </row>
    <row r="18" spans="1:15" s="8" customFormat="1" ht="16.5" customHeight="1">
      <c r="A18" s="111" t="s">
        <v>88</v>
      </c>
      <c r="B18" s="112">
        <v>534</v>
      </c>
      <c r="C18" s="112">
        <v>585</v>
      </c>
      <c r="D18" s="109">
        <f>C18/B18*100</f>
        <v>109.55056179775281</v>
      </c>
      <c r="E18" s="100">
        <v>0</v>
      </c>
      <c r="F18" s="100">
        <v>0</v>
      </c>
      <c r="G18" s="109">
        <v>0</v>
      </c>
      <c r="H18" s="100">
        <f t="shared" si="1"/>
        <v>534</v>
      </c>
      <c r="I18" s="100"/>
      <c r="J18" s="100">
        <f t="shared" si="2"/>
        <v>585</v>
      </c>
      <c r="K18" s="109">
        <f t="shared" si="3"/>
        <v>109.55056179775281</v>
      </c>
      <c r="L18" s="11"/>
      <c r="M18" s="11"/>
      <c r="N18" s="11"/>
      <c r="O18" s="11"/>
    </row>
    <row r="19" spans="1:15" s="8" customFormat="1" ht="84.75" hidden="1" customHeight="1">
      <c r="A19" s="111" t="s">
        <v>89</v>
      </c>
      <c r="B19" s="112"/>
      <c r="C19" s="112"/>
      <c r="D19" s="109">
        <v>0</v>
      </c>
      <c r="E19" s="100"/>
      <c r="F19" s="100"/>
      <c r="G19" s="109">
        <v>0</v>
      </c>
      <c r="H19" s="100">
        <f t="shared" si="1"/>
        <v>0</v>
      </c>
      <c r="I19" s="100"/>
      <c r="J19" s="100">
        <f t="shared" si="2"/>
        <v>0</v>
      </c>
      <c r="K19" s="109">
        <v>0</v>
      </c>
      <c r="L19" s="11"/>
      <c r="M19" s="11"/>
      <c r="N19" s="11"/>
      <c r="O19" s="11"/>
    </row>
    <row r="20" spans="1:15" s="13" customFormat="1" ht="31.5" customHeight="1">
      <c r="A20" s="107" t="s">
        <v>2</v>
      </c>
      <c r="B20" s="108">
        <f>SUM(B21:B33)</f>
        <v>2505</v>
      </c>
      <c r="C20" s="108">
        <f>SUM(C21:C33)</f>
        <v>7009</v>
      </c>
      <c r="D20" s="109">
        <f t="shared" ref="D20:D32" si="4">C20/B20*100</f>
        <v>279.8003992015968</v>
      </c>
      <c r="E20" s="108">
        <f>SUM(E21:E33)</f>
        <v>392</v>
      </c>
      <c r="F20" s="108">
        <f>SUM(F21:F33)</f>
        <v>487</v>
      </c>
      <c r="G20" s="109">
        <f>F20/E20*100</f>
        <v>124.23469387755102</v>
      </c>
      <c r="H20" s="110">
        <f t="shared" si="1"/>
        <v>2897</v>
      </c>
      <c r="I20" s="110"/>
      <c r="J20" s="110">
        <f t="shared" si="2"/>
        <v>7496</v>
      </c>
      <c r="K20" s="109">
        <f>J20/H20*100</f>
        <v>258.75043148084222</v>
      </c>
      <c r="L20" s="12"/>
      <c r="M20" s="12"/>
      <c r="N20" s="12"/>
      <c r="O20" s="12"/>
    </row>
    <row r="21" spans="1:15" s="8" customFormat="1" ht="17.25" customHeight="1">
      <c r="A21" s="114" t="s">
        <v>16</v>
      </c>
      <c r="B21" s="112">
        <v>823</v>
      </c>
      <c r="C21" s="112">
        <v>5276</v>
      </c>
      <c r="D21" s="109">
        <f t="shared" si="4"/>
        <v>641.0692588092345</v>
      </c>
      <c r="E21" s="100">
        <v>179</v>
      </c>
      <c r="F21" s="100">
        <v>123</v>
      </c>
      <c r="G21" s="109">
        <f>F21/E21*100</f>
        <v>68.715083798882688</v>
      </c>
      <c r="H21" s="100">
        <f t="shared" si="1"/>
        <v>1002</v>
      </c>
      <c r="I21" s="100"/>
      <c r="J21" s="100">
        <f t="shared" si="2"/>
        <v>5399</v>
      </c>
      <c r="K21" s="109">
        <f>J21/H21*100</f>
        <v>538.82235528942113</v>
      </c>
    </row>
    <row r="22" spans="1:15" s="8" customFormat="1" ht="21.75" customHeight="1">
      <c r="A22" s="114" t="s">
        <v>42</v>
      </c>
      <c r="B22" s="112">
        <v>222</v>
      </c>
      <c r="C22" s="112">
        <v>157</v>
      </c>
      <c r="D22" s="109">
        <f t="shared" si="4"/>
        <v>70.72072072072072</v>
      </c>
      <c r="E22" s="100">
        <v>116</v>
      </c>
      <c r="F22" s="100">
        <v>270</v>
      </c>
      <c r="G22" s="109">
        <f>F22/E22*100</f>
        <v>232.75862068965517</v>
      </c>
      <c r="H22" s="100">
        <f t="shared" si="1"/>
        <v>338</v>
      </c>
      <c r="I22" s="100"/>
      <c r="J22" s="100">
        <f t="shared" si="2"/>
        <v>427</v>
      </c>
      <c r="K22" s="109">
        <f>J22/H22*100</f>
        <v>126.33136094674555</v>
      </c>
    </row>
    <row r="23" spans="1:15" s="8" customFormat="1" ht="32.25" customHeight="1">
      <c r="A23" s="114" t="s">
        <v>14</v>
      </c>
      <c r="B23" s="112">
        <v>0</v>
      </c>
      <c r="C23" s="112">
        <v>0</v>
      </c>
      <c r="D23" s="109">
        <v>0</v>
      </c>
      <c r="E23" s="100">
        <v>0</v>
      </c>
      <c r="F23" s="100">
        <v>0</v>
      </c>
      <c r="G23" s="109">
        <v>0</v>
      </c>
      <c r="H23" s="100">
        <f t="shared" si="1"/>
        <v>0</v>
      </c>
      <c r="I23" s="100"/>
      <c r="J23" s="100">
        <f t="shared" si="2"/>
        <v>0</v>
      </c>
      <c r="K23" s="109">
        <v>0</v>
      </c>
    </row>
    <row r="24" spans="1:15" s="8" customFormat="1" ht="34.5" customHeight="1">
      <c r="A24" s="114" t="s">
        <v>22</v>
      </c>
      <c r="B24" s="112">
        <v>44</v>
      </c>
      <c r="C24" s="112">
        <v>134</v>
      </c>
      <c r="D24" s="109">
        <f t="shared" si="4"/>
        <v>304.54545454545456</v>
      </c>
      <c r="E24" s="100">
        <v>0</v>
      </c>
      <c r="F24" s="100">
        <v>0</v>
      </c>
      <c r="G24" s="109">
        <v>0</v>
      </c>
      <c r="H24" s="100">
        <f t="shared" si="1"/>
        <v>44</v>
      </c>
      <c r="I24" s="100"/>
      <c r="J24" s="100">
        <f t="shared" si="2"/>
        <v>134</v>
      </c>
      <c r="K24" s="109">
        <f t="shared" ref="K24:K29" si="5">J24/H24*100</f>
        <v>304.54545454545456</v>
      </c>
    </row>
    <row r="25" spans="1:15" s="8" customFormat="1" ht="21.75" customHeight="1">
      <c r="A25" s="114" t="s">
        <v>102</v>
      </c>
      <c r="B25" s="112">
        <v>15</v>
      </c>
      <c r="C25" s="112">
        <v>4</v>
      </c>
      <c r="D25" s="109">
        <v>0</v>
      </c>
      <c r="E25" s="100">
        <v>37</v>
      </c>
      <c r="F25" s="100">
        <v>35</v>
      </c>
      <c r="G25" s="109">
        <f>F25/E25*100</f>
        <v>94.594594594594597</v>
      </c>
      <c r="H25" s="100">
        <f t="shared" si="1"/>
        <v>52</v>
      </c>
      <c r="I25" s="100"/>
      <c r="J25" s="100">
        <f t="shared" si="2"/>
        <v>39</v>
      </c>
      <c r="K25" s="109">
        <f t="shared" si="5"/>
        <v>75</v>
      </c>
    </row>
    <row r="26" spans="1:15" s="8" customFormat="1" ht="36" customHeight="1">
      <c r="A26" s="114" t="s">
        <v>52</v>
      </c>
      <c r="B26" s="112">
        <v>997</v>
      </c>
      <c r="C26" s="112">
        <v>1292</v>
      </c>
      <c r="D26" s="109">
        <f t="shared" si="4"/>
        <v>129.58876629889667</v>
      </c>
      <c r="E26" s="100">
        <v>0</v>
      </c>
      <c r="F26" s="100">
        <v>0</v>
      </c>
      <c r="G26" s="109">
        <v>0</v>
      </c>
      <c r="H26" s="100">
        <f t="shared" si="1"/>
        <v>997</v>
      </c>
      <c r="I26" s="100"/>
      <c r="J26" s="100">
        <f t="shared" si="2"/>
        <v>1292</v>
      </c>
      <c r="K26" s="109">
        <f t="shared" si="5"/>
        <v>129.58876629889667</v>
      </c>
    </row>
    <row r="27" spans="1:15" s="8" customFormat="1" ht="18" customHeight="1">
      <c r="A27" s="114" t="s">
        <v>18</v>
      </c>
      <c r="B27" s="112">
        <v>18</v>
      </c>
      <c r="C27" s="112">
        <v>0</v>
      </c>
      <c r="D27" s="109">
        <v>0</v>
      </c>
      <c r="E27" s="100">
        <v>0</v>
      </c>
      <c r="F27" s="100">
        <v>0</v>
      </c>
      <c r="G27" s="109">
        <v>0</v>
      </c>
      <c r="H27" s="100">
        <f t="shared" si="1"/>
        <v>18</v>
      </c>
      <c r="I27" s="100"/>
      <c r="J27" s="100">
        <f t="shared" si="2"/>
        <v>0</v>
      </c>
      <c r="K27" s="109">
        <v>0</v>
      </c>
    </row>
    <row r="28" spans="1:15" s="8" customFormat="1" ht="17.25" customHeight="1">
      <c r="A28" s="114" t="s">
        <v>5</v>
      </c>
      <c r="B28" s="112">
        <v>201</v>
      </c>
      <c r="C28" s="112">
        <v>85</v>
      </c>
      <c r="D28" s="109">
        <f t="shared" si="4"/>
        <v>42.288557213930353</v>
      </c>
      <c r="E28" s="100">
        <v>14</v>
      </c>
      <c r="F28" s="100">
        <v>51</v>
      </c>
      <c r="G28" s="109">
        <v>0</v>
      </c>
      <c r="H28" s="100">
        <f t="shared" si="1"/>
        <v>215</v>
      </c>
      <c r="I28" s="100"/>
      <c r="J28" s="100">
        <f t="shared" si="2"/>
        <v>136</v>
      </c>
      <c r="K28" s="109">
        <f t="shared" si="5"/>
        <v>63.255813953488371</v>
      </c>
    </row>
    <row r="29" spans="1:15" s="8" customFormat="1" ht="33.75" customHeight="1">
      <c r="A29" s="114" t="s">
        <v>17</v>
      </c>
      <c r="B29" s="112">
        <v>109</v>
      </c>
      <c r="C29" s="112">
        <v>59</v>
      </c>
      <c r="D29" s="109">
        <f t="shared" si="4"/>
        <v>54.128440366972477</v>
      </c>
      <c r="E29" s="100">
        <v>0</v>
      </c>
      <c r="F29" s="100">
        <v>0</v>
      </c>
      <c r="G29" s="109">
        <v>0</v>
      </c>
      <c r="H29" s="100">
        <f t="shared" si="1"/>
        <v>109</v>
      </c>
      <c r="I29" s="100"/>
      <c r="J29" s="100">
        <f t="shared" si="2"/>
        <v>59</v>
      </c>
      <c r="K29" s="109">
        <f t="shared" si="5"/>
        <v>54.128440366972477</v>
      </c>
    </row>
    <row r="30" spans="1:15" s="8" customFormat="1" ht="20.25" customHeight="1">
      <c r="A30" s="114" t="s">
        <v>36</v>
      </c>
      <c r="B30" s="112">
        <v>0</v>
      </c>
      <c r="C30" s="112">
        <v>0</v>
      </c>
      <c r="D30" s="109">
        <v>0</v>
      </c>
      <c r="E30" s="100">
        <v>0</v>
      </c>
      <c r="F30" s="100">
        <v>0</v>
      </c>
      <c r="G30" s="109">
        <v>0</v>
      </c>
      <c r="H30" s="100">
        <f t="shared" si="1"/>
        <v>0</v>
      </c>
      <c r="I30" s="100"/>
      <c r="J30" s="100">
        <f t="shared" si="2"/>
        <v>0</v>
      </c>
      <c r="K30" s="109">
        <v>0</v>
      </c>
    </row>
    <row r="31" spans="1:15" s="8" customFormat="1" ht="19.5" customHeight="1">
      <c r="A31" s="114" t="s">
        <v>78</v>
      </c>
      <c r="B31" s="112">
        <v>76</v>
      </c>
      <c r="C31" s="112">
        <v>2</v>
      </c>
      <c r="D31" s="109">
        <v>0</v>
      </c>
      <c r="E31" s="100">
        <v>46</v>
      </c>
      <c r="F31" s="100">
        <v>8</v>
      </c>
      <c r="G31" s="109">
        <v>0</v>
      </c>
      <c r="H31" s="100">
        <f t="shared" si="1"/>
        <v>122</v>
      </c>
      <c r="I31" s="100"/>
      <c r="J31" s="100">
        <f t="shared" si="2"/>
        <v>10</v>
      </c>
      <c r="K31" s="109">
        <v>0</v>
      </c>
    </row>
    <row r="32" spans="1:15" s="8" customFormat="1" ht="27.75" hidden="1" customHeight="1">
      <c r="A32" s="114" t="s">
        <v>82</v>
      </c>
      <c r="B32" s="112"/>
      <c r="C32" s="112"/>
      <c r="D32" s="109" t="e">
        <f t="shared" si="4"/>
        <v>#DIV/0!</v>
      </c>
      <c r="E32" s="100"/>
      <c r="F32" s="100"/>
      <c r="G32" s="109" t="e">
        <f>F32/E32*100</f>
        <v>#DIV/0!</v>
      </c>
      <c r="H32" s="100">
        <f t="shared" si="1"/>
        <v>0</v>
      </c>
      <c r="I32" s="100"/>
      <c r="J32" s="100">
        <f t="shared" si="2"/>
        <v>0</v>
      </c>
      <c r="K32" s="109" t="e">
        <f>J32/H32*100</f>
        <v>#DIV/0!</v>
      </c>
    </row>
    <row r="33" spans="1:13" s="8" customFormat="1" ht="35.25" customHeight="1">
      <c r="A33" s="114" t="s">
        <v>103</v>
      </c>
      <c r="B33" s="112">
        <v>0</v>
      </c>
      <c r="C33" s="112">
        <v>0</v>
      </c>
      <c r="D33" s="109">
        <v>0</v>
      </c>
      <c r="E33" s="100">
        <v>0</v>
      </c>
      <c r="F33" s="100">
        <v>0</v>
      </c>
      <c r="G33" s="109">
        <v>0</v>
      </c>
      <c r="H33" s="100">
        <f t="shared" si="1"/>
        <v>0</v>
      </c>
      <c r="I33" s="100"/>
      <c r="J33" s="100">
        <f t="shared" si="2"/>
        <v>0</v>
      </c>
      <c r="K33" s="109">
        <v>0</v>
      </c>
    </row>
    <row r="34" spans="1:13" s="13" customFormat="1" ht="32.25" customHeight="1">
      <c r="A34" s="115" t="s">
        <v>19</v>
      </c>
      <c r="B34" s="108">
        <f>B20+B9</f>
        <v>47859</v>
      </c>
      <c r="C34" s="108">
        <f>C20+C9</f>
        <v>55397</v>
      </c>
      <c r="D34" s="109">
        <f>C34/B34*100</f>
        <v>115.75043356526461</v>
      </c>
      <c r="E34" s="108">
        <f>E20+E9</f>
        <v>10272</v>
      </c>
      <c r="F34" s="108">
        <f>F20+F9</f>
        <v>10688</v>
      </c>
      <c r="G34" s="109">
        <f>F34/E34*100</f>
        <v>104.04984423676011</v>
      </c>
      <c r="H34" s="110">
        <f t="shared" si="1"/>
        <v>58131</v>
      </c>
      <c r="I34" s="110"/>
      <c r="J34" s="110">
        <f t="shared" si="2"/>
        <v>66085</v>
      </c>
      <c r="K34" s="109">
        <f>J34/H34*100</f>
        <v>113.68288864805353</v>
      </c>
    </row>
    <row r="35" spans="1:13" s="13" customFormat="1" ht="33" customHeight="1">
      <c r="A35" s="114" t="s">
        <v>99</v>
      </c>
      <c r="B35" s="116">
        <v>0</v>
      </c>
      <c r="C35" s="116">
        <v>0</v>
      </c>
      <c r="D35" s="109">
        <v>0</v>
      </c>
      <c r="E35" s="116">
        <v>0</v>
      </c>
      <c r="F35" s="116">
        <v>501</v>
      </c>
      <c r="G35" s="109">
        <v>0</v>
      </c>
      <c r="H35" s="117">
        <f t="shared" si="1"/>
        <v>0</v>
      </c>
      <c r="I35" s="117"/>
      <c r="J35" s="117">
        <f>F35+C35</f>
        <v>501</v>
      </c>
      <c r="K35" s="109">
        <v>0</v>
      </c>
    </row>
    <row r="36" spans="1:13" s="8" customFormat="1" ht="69.75" customHeight="1">
      <c r="A36" s="81" t="s">
        <v>136</v>
      </c>
      <c r="B36" s="118">
        <v>65070</v>
      </c>
      <c r="C36" s="118">
        <v>77788</v>
      </c>
      <c r="D36" s="109">
        <f>C36/B36*100</f>
        <v>119.54510527124636</v>
      </c>
      <c r="E36" s="119">
        <v>0</v>
      </c>
      <c r="F36" s="119">
        <v>0</v>
      </c>
      <c r="G36" s="109">
        <v>0</v>
      </c>
      <c r="H36" s="117">
        <f t="shared" si="1"/>
        <v>65070</v>
      </c>
      <c r="I36" s="117"/>
      <c r="J36" s="117">
        <f>C36+F36</f>
        <v>77788</v>
      </c>
      <c r="K36" s="109">
        <f>J36/H36*100</f>
        <v>119.54510527124636</v>
      </c>
    </row>
    <row r="37" spans="1:13" s="8" customFormat="1" ht="68.25" customHeight="1">
      <c r="A37" s="53" t="s">
        <v>137</v>
      </c>
      <c r="B37" s="118">
        <v>0</v>
      </c>
      <c r="C37" s="118">
        <v>0</v>
      </c>
      <c r="D37" s="109">
        <v>0</v>
      </c>
      <c r="E37" s="119">
        <v>0</v>
      </c>
      <c r="F37" s="119">
        <v>0</v>
      </c>
      <c r="G37" s="109">
        <v>0</v>
      </c>
      <c r="H37" s="117">
        <f t="shared" si="1"/>
        <v>0</v>
      </c>
      <c r="I37" s="117"/>
      <c r="J37" s="117">
        <f>C37+F37</f>
        <v>0</v>
      </c>
      <c r="K37" s="109">
        <v>0</v>
      </c>
    </row>
    <row r="38" spans="1:13" s="8" customFormat="1" ht="68.25" customHeight="1">
      <c r="A38" s="81" t="s">
        <v>138</v>
      </c>
      <c r="B38" s="113">
        <v>0</v>
      </c>
      <c r="C38" s="113">
        <v>0</v>
      </c>
      <c r="D38" s="109">
        <v>0</v>
      </c>
      <c r="E38" s="100">
        <v>6382</v>
      </c>
      <c r="F38" s="100">
        <v>6382</v>
      </c>
      <c r="G38" s="109">
        <f>F38/E38*100</f>
        <v>100</v>
      </c>
      <c r="H38" s="120">
        <f>E38</f>
        <v>6382</v>
      </c>
      <c r="I38" s="120"/>
      <c r="J38" s="120">
        <f>F38</f>
        <v>6382</v>
      </c>
      <c r="K38" s="109">
        <f t="shared" ref="K38:K43" si="6">J38/H38*100</f>
        <v>100</v>
      </c>
    </row>
    <row r="39" spans="1:13" s="8" customFormat="1" ht="64.5" customHeight="1">
      <c r="A39" s="81" t="s">
        <v>139</v>
      </c>
      <c r="B39" s="100">
        <v>0</v>
      </c>
      <c r="C39" s="100">
        <v>0</v>
      </c>
      <c r="D39" s="109">
        <v>0</v>
      </c>
      <c r="E39" s="100">
        <v>0</v>
      </c>
      <c r="F39" s="100">
        <v>1645</v>
      </c>
      <c r="G39" s="109">
        <v>0</v>
      </c>
      <c r="H39" s="120">
        <f>E39</f>
        <v>0</v>
      </c>
      <c r="I39" s="120"/>
      <c r="J39" s="120">
        <f>F39</f>
        <v>1645</v>
      </c>
      <c r="K39" s="109">
        <v>0</v>
      </c>
      <c r="M39" s="20"/>
    </row>
    <row r="40" spans="1:13" s="8" customFormat="1" ht="72" customHeight="1">
      <c r="A40" s="121" t="s">
        <v>100</v>
      </c>
      <c r="B40" s="100">
        <v>1250</v>
      </c>
      <c r="C40" s="100">
        <v>1522</v>
      </c>
      <c r="D40" s="109">
        <f>C40/B40*100</f>
        <v>121.76</v>
      </c>
      <c r="E40" s="100">
        <v>0</v>
      </c>
      <c r="F40" s="100">
        <v>0</v>
      </c>
      <c r="G40" s="109">
        <v>0</v>
      </c>
      <c r="H40" s="120">
        <f>B40+E40</f>
        <v>1250</v>
      </c>
      <c r="I40" s="120"/>
      <c r="J40" s="120">
        <f>C40+F40</f>
        <v>1522</v>
      </c>
      <c r="K40" s="109">
        <f t="shared" si="6"/>
        <v>121.76</v>
      </c>
    </row>
    <row r="41" spans="1:13" s="8" customFormat="1" ht="58.5" customHeight="1">
      <c r="A41" s="121" t="s">
        <v>123</v>
      </c>
      <c r="B41" s="112">
        <v>0</v>
      </c>
      <c r="C41" s="112">
        <v>0</v>
      </c>
      <c r="D41" s="109">
        <v>0</v>
      </c>
      <c r="E41" s="100">
        <v>286</v>
      </c>
      <c r="F41" s="100">
        <v>159</v>
      </c>
      <c r="G41" s="109">
        <f>F41/E41*100</f>
        <v>55.594405594405593</v>
      </c>
      <c r="H41" s="120">
        <f>B41+E41</f>
        <v>286</v>
      </c>
      <c r="I41" s="120"/>
      <c r="J41" s="120">
        <f>C41+F41</f>
        <v>159</v>
      </c>
      <c r="K41" s="109">
        <f t="shared" si="6"/>
        <v>55.594405594405593</v>
      </c>
      <c r="L41" s="20"/>
    </row>
    <row r="42" spans="1:13" s="8" customFormat="1" ht="50.25" customHeight="1">
      <c r="A42" s="121" t="s">
        <v>121</v>
      </c>
      <c r="B42" s="112">
        <v>111905</v>
      </c>
      <c r="C42" s="112">
        <v>155840</v>
      </c>
      <c r="D42" s="109">
        <f>C42/B42*100</f>
        <v>139.2609802957866</v>
      </c>
      <c r="E42" s="100">
        <v>1269</v>
      </c>
      <c r="F42" s="100">
        <v>12838</v>
      </c>
      <c r="G42" s="109">
        <f>F42/E42*100</f>
        <v>1011.6627265563435</v>
      </c>
      <c r="H42" s="120">
        <f>B42+E42</f>
        <v>113174</v>
      </c>
      <c r="I42" s="120"/>
      <c r="J42" s="120">
        <f>C42+F42</f>
        <v>168678</v>
      </c>
      <c r="K42" s="109">
        <f t="shared" si="6"/>
        <v>149.04306642868502</v>
      </c>
    </row>
    <row r="43" spans="1:13" s="8" customFormat="1" ht="22.5" customHeight="1">
      <c r="A43" s="122" t="s">
        <v>3</v>
      </c>
      <c r="B43" s="123">
        <f>SUM(B34:B42)</f>
        <v>226084</v>
      </c>
      <c r="C43" s="123">
        <f>SUM(C34:C42)</f>
        <v>290547</v>
      </c>
      <c r="D43" s="109">
        <f>C43/B43*100</f>
        <v>128.5128536296244</v>
      </c>
      <c r="E43" s="123">
        <f>E34+E38+E39+E41+E35+E36+E42</f>
        <v>18209</v>
      </c>
      <c r="F43" s="123">
        <f>F34+F38+F39+F41+F35+F36+F42</f>
        <v>32213</v>
      </c>
      <c r="G43" s="109">
        <f>F43/E43*100</f>
        <v>176.90702399912129</v>
      </c>
      <c r="H43" s="123">
        <f>(B43+E43)-(B40+E38+E39+E41+E42)</f>
        <v>235106</v>
      </c>
      <c r="I43" s="123"/>
      <c r="J43" s="123">
        <f>(C43+F43)-(F38+F39+F42+C40)</f>
        <v>300373</v>
      </c>
      <c r="K43" s="109">
        <f t="shared" si="6"/>
        <v>127.76066965538948</v>
      </c>
    </row>
    <row r="44" spans="1:13" s="8" customFormat="1" ht="20.25" customHeight="1" thickBot="1">
      <c r="A44" s="124" t="s">
        <v>101</v>
      </c>
      <c r="B44" s="125">
        <f>B43-B124</f>
        <v>219702</v>
      </c>
      <c r="C44" s="125">
        <f>C43-C128</f>
        <v>7082</v>
      </c>
      <c r="D44" s="125"/>
      <c r="E44" s="125">
        <f>E43-E124</f>
        <v>18209</v>
      </c>
      <c r="F44" s="125">
        <f>F43-F128</f>
        <v>8964</v>
      </c>
      <c r="G44" s="126"/>
      <c r="H44" s="125">
        <f>B44+E44</f>
        <v>237911</v>
      </c>
      <c r="I44" s="125"/>
      <c r="J44" s="125" t="s">
        <v>94</v>
      </c>
      <c r="K44" s="125"/>
      <c r="L44" s="46"/>
    </row>
    <row r="45" spans="1:13" s="8" customFormat="1" ht="24" customHeight="1" thickBot="1">
      <c r="A45" s="290" t="s">
        <v>79</v>
      </c>
      <c r="B45" s="291"/>
      <c r="C45" s="291"/>
      <c r="D45" s="291"/>
      <c r="E45" s="291"/>
      <c r="F45" s="291"/>
      <c r="G45" s="291"/>
      <c r="H45" s="291"/>
      <c r="I45" s="291"/>
      <c r="J45" s="291"/>
      <c r="K45" s="292"/>
    </row>
    <row r="46" spans="1:13" s="8" customFormat="1" ht="19.5" customHeight="1">
      <c r="A46" s="293" t="s">
        <v>35</v>
      </c>
      <c r="B46" s="294" t="s">
        <v>23</v>
      </c>
      <c r="C46" s="294"/>
      <c r="D46" s="294"/>
      <c r="E46" s="295" t="s">
        <v>38</v>
      </c>
      <c r="F46" s="296"/>
      <c r="G46" s="297"/>
      <c r="H46" s="298" t="s">
        <v>74</v>
      </c>
      <c r="I46" s="298"/>
      <c r="J46" s="298"/>
      <c r="K46" s="298"/>
    </row>
    <row r="47" spans="1:13" s="8" customFormat="1" ht="69" customHeight="1">
      <c r="A47" s="278"/>
      <c r="B47" s="105" t="s">
        <v>158</v>
      </c>
      <c r="C47" s="105" t="s">
        <v>157</v>
      </c>
      <c r="D47" s="106" t="s">
        <v>53</v>
      </c>
      <c r="E47" s="105" t="s">
        <v>158</v>
      </c>
      <c r="F47" s="105" t="s">
        <v>157</v>
      </c>
      <c r="G47" s="106" t="s">
        <v>53</v>
      </c>
      <c r="H47" s="105" t="s">
        <v>158</v>
      </c>
      <c r="I47" s="105" t="s">
        <v>126</v>
      </c>
      <c r="J47" s="105" t="s">
        <v>157</v>
      </c>
      <c r="K47" s="106" t="s">
        <v>53</v>
      </c>
    </row>
    <row r="48" spans="1:13" s="8" customFormat="1" ht="33.75" customHeight="1">
      <c r="A48" s="127" t="s">
        <v>46</v>
      </c>
      <c r="B48" s="128">
        <f>SUM(B49:B55)</f>
        <v>12393</v>
      </c>
      <c r="C48" s="128">
        <f>SUM(C49:C55)</f>
        <v>13529</v>
      </c>
      <c r="D48" s="109">
        <f t="shared" ref="D48:D79" si="7">IF(B48=0,  "0 ", C48/B48*100)</f>
        <v>109.16646493988542</v>
      </c>
      <c r="E48" s="128">
        <f>SUM(E49:E55)</f>
        <v>8004</v>
      </c>
      <c r="F48" s="128">
        <f>SUM(F49:F55)</f>
        <v>7483</v>
      </c>
      <c r="G48" s="109">
        <f t="shared" ref="G48:G79" si="8">IF(E48=0,  "0 ", F48/E48*100)</f>
        <v>93.490754622688655</v>
      </c>
      <c r="H48" s="128">
        <f>SUM(H49:H55)</f>
        <v>20361</v>
      </c>
      <c r="I48" s="128">
        <f>SUM(I49:I55)</f>
        <v>2120</v>
      </c>
      <c r="J48" s="128">
        <f>SUM(J49:J55)</f>
        <v>20887</v>
      </c>
      <c r="K48" s="109">
        <f t="shared" ref="K48:K79" si="9">IF(H48=0,  "0 ", J48/H48*100)</f>
        <v>102.58337016845931</v>
      </c>
    </row>
    <row r="49" spans="1:12" s="8" customFormat="1" ht="76.5" customHeight="1">
      <c r="A49" s="97" t="s">
        <v>54</v>
      </c>
      <c r="B49" s="129">
        <v>325</v>
      </c>
      <c r="C49" s="129">
        <v>365</v>
      </c>
      <c r="D49" s="109">
        <f t="shared" si="7"/>
        <v>112.30769230769231</v>
      </c>
      <c r="E49" s="129">
        <v>0</v>
      </c>
      <c r="F49" s="129">
        <v>0</v>
      </c>
      <c r="G49" s="109" t="str">
        <f t="shared" si="8"/>
        <v xml:space="preserve">0 </v>
      </c>
      <c r="H49" s="99">
        <f>B49+E49</f>
        <v>325</v>
      </c>
      <c r="I49" s="99"/>
      <c r="J49" s="100">
        <f>C49+F49</f>
        <v>365</v>
      </c>
      <c r="K49" s="109">
        <f t="shared" si="9"/>
        <v>112.30769230769231</v>
      </c>
    </row>
    <row r="50" spans="1:12" s="8" customFormat="1" ht="103.5" customHeight="1">
      <c r="A50" s="97" t="s">
        <v>55</v>
      </c>
      <c r="B50" s="98">
        <v>604</v>
      </c>
      <c r="C50" s="98">
        <v>554</v>
      </c>
      <c r="D50" s="109">
        <f t="shared" si="7"/>
        <v>91.721854304635769</v>
      </c>
      <c r="E50" s="98">
        <v>19</v>
      </c>
      <c r="F50" s="99">
        <v>17</v>
      </c>
      <c r="G50" s="109">
        <f t="shared" si="8"/>
        <v>89.473684210526315</v>
      </c>
      <c r="H50" s="99">
        <v>604</v>
      </c>
      <c r="I50" s="99">
        <v>22</v>
      </c>
      <c r="J50" s="100">
        <v>554</v>
      </c>
      <c r="K50" s="109">
        <f t="shared" si="9"/>
        <v>91.721854304635769</v>
      </c>
    </row>
    <row r="51" spans="1:12" s="10" customFormat="1" ht="136.5" customHeight="1">
      <c r="A51" s="97" t="s">
        <v>56</v>
      </c>
      <c r="B51" s="98">
        <v>9704</v>
      </c>
      <c r="C51" s="98">
        <v>10463</v>
      </c>
      <c r="D51" s="109">
        <f t="shared" si="7"/>
        <v>107.82151690024733</v>
      </c>
      <c r="E51" s="98">
        <v>7581</v>
      </c>
      <c r="F51" s="99">
        <v>7214</v>
      </c>
      <c r="G51" s="109">
        <f t="shared" si="8"/>
        <v>95.158950006595433</v>
      </c>
      <c r="H51" s="99">
        <v>17268</v>
      </c>
      <c r="I51" s="99">
        <v>240</v>
      </c>
      <c r="J51" s="100">
        <v>17669</v>
      </c>
      <c r="K51" s="109">
        <f t="shared" si="9"/>
        <v>102.32221450081073</v>
      </c>
      <c r="L51" s="46"/>
    </row>
    <row r="52" spans="1:12" s="10" customFormat="1" ht="28.5" customHeight="1">
      <c r="A52" s="97" t="s">
        <v>92</v>
      </c>
      <c r="B52" s="98">
        <v>0</v>
      </c>
      <c r="C52" s="98">
        <v>0</v>
      </c>
      <c r="D52" s="109" t="str">
        <f t="shared" si="7"/>
        <v xml:space="preserve">0 </v>
      </c>
      <c r="E52" s="98">
        <v>0</v>
      </c>
      <c r="F52" s="99">
        <v>0</v>
      </c>
      <c r="G52" s="109" t="str">
        <f t="shared" si="8"/>
        <v xml:space="preserve">0 </v>
      </c>
      <c r="H52" s="99">
        <f>B52+E52</f>
        <v>0</v>
      </c>
      <c r="I52" s="99"/>
      <c r="J52" s="100">
        <f>C52+F52</f>
        <v>0</v>
      </c>
      <c r="K52" s="109" t="str">
        <f t="shared" si="9"/>
        <v xml:space="preserve">0 </v>
      </c>
      <c r="L52" s="46"/>
    </row>
    <row r="53" spans="1:12" s="8" customFormat="1" ht="36.75" customHeight="1">
      <c r="A53" s="97" t="s">
        <v>6</v>
      </c>
      <c r="B53" s="98">
        <v>359</v>
      </c>
      <c r="C53" s="98">
        <v>376</v>
      </c>
      <c r="D53" s="109">
        <f t="shared" si="7"/>
        <v>104.73537604456824</v>
      </c>
      <c r="E53" s="98">
        <v>0</v>
      </c>
      <c r="F53" s="99">
        <v>0</v>
      </c>
      <c r="G53" s="109" t="str">
        <f t="shared" si="8"/>
        <v xml:space="preserve">0 </v>
      </c>
      <c r="H53" s="99">
        <f>B53+E53</f>
        <v>359</v>
      </c>
      <c r="I53" s="99"/>
      <c r="J53" s="100">
        <f>C53+F53</f>
        <v>376</v>
      </c>
      <c r="K53" s="109">
        <f t="shared" si="9"/>
        <v>104.73537604456824</v>
      </c>
      <c r="L53" s="46"/>
    </row>
    <row r="54" spans="1:12" s="8" customFormat="1" ht="31.5" customHeight="1">
      <c r="A54" s="97" t="s">
        <v>75</v>
      </c>
      <c r="B54" s="98">
        <v>0</v>
      </c>
      <c r="C54" s="98">
        <v>0</v>
      </c>
      <c r="D54" s="109" t="str">
        <f t="shared" si="7"/>
        <v xml:space="preserve">0 </v>
      </c>
      <c r="E54" s="98">
        <v>0</v>
      </c>
      <c r="F54" s="99">
        <v>0</v>
      </c>
      <c r="G54" s="109" t="str">
        <f t="shared" si="8"/>
        <v xml:space="preserve">0 </v>
      </c>
      <c r="H54" s="99">
        <v>0</v>
      </c>
      <c r="I54" s="99"/>
      <c r="J54" s="100">
        <f>C54+F54</f>
        <v>0</v>
      </c>
      <c r="K54" s="109" t="str">
        <f t="shared" si="9"/>
        <v xml:space="preserve">0 </v>
      </c>
      <c r="L54" s="46"/>
    </row>
    <row r="55" spans="1:12" s="8" customFormat="1" ht="33.75" customHeight="1">
      <c r="A55" s="97" t="s">
        <v>57</v>
      </c>
      <c r="B55" s="98">
        <v>1401</v>
      </c>
      <c r="C55" s="98">
        <v>1771</v>
      </c>
      <c r="D55" s="109">
        <f t="shared" si="7"/>
        <v>126.4097073518915</v>
      </c>
      <c r="E55" s="98">
        <v>404</v>
      </c>
      <c r="F55" s="99">
        <v>252</v>
      </c>
      <c r="G55" s="109">
        <f t="shared" si="8"/>
        <v>62.376237623762378</v>
      </c>
      <c r="H55" s="99">
        <f>B55+E55</f>
        <v>1805</v>
      </c>
      <c r="I55" s="99">
        <v>1858</v>
      </c>
      <c r="J55" s="100">
        <v>1923</v>
      </c>
      <c r="K55" s="109">
        <f t="shared" si="9"/>
        <v>106.53739612188366</v>
      </c>
      <c r="L55" s="46"/>
    </row>
    <row r="56" spans="1:12" s="8" customFormat="1" ht="31.5" customHeight="1">
      <c r="A56" s="127" t="s">
        <v>47</v>
      </c>
      <c r="B56" s="128">
        <f>B57</f>
        <v>286</v>
      </c>
      <c r="C56" s="128">
        <f>C57</f>
        <v>0</v>
      </c>
      <c r="D56" s="109">
        <f t="shared" si="7"/>
        <v>0</v>
      </c>
      <c r="E56" s="128">
        <f>E57</f>
        <v>171</v>
      </c>
      <c r="F56" s="128">
        <f>F57</f>
        <v>159</v>
      </c>
      <c r="G56" s="109">
        <f t="shared" si="8"/>
        <v>92.982456140350877</v>
      </c>
      <c r="H56" s="128">
        <f>H57</f>
        <v>171</v>
      </c>
      <c r="I56" s="128">
        <f>I57</f>
        <v>858</v>
      </c>
      <c r="J56" s="128">
        <f>J57</f>
        <v>159</v>
      </c>
      <c r="K56" s="109">
        <f t="shared" si="9"/>
        <v>92.982456140350877</v>
      </c>
      <c r="L56" s="46"/>
    </row>
    <row r="57" spans="1:12" s="8" customFormat="1" ht="35.25" customHeight="1">
      <c r="A57" s="97" t="s">
        <v>26</v>
      </c>
      <c r="B57" s="98">
        <v>286</v>
      </c>
      <c r="C57" s="98">
        <v>0</v>
      </c>
      <c r="D57" s="109">
        <f t="shared" si="7"/>
        <v>0</v>
      </c>
      <c r="E57" s="98">
        <v>171</v>
      </c>
      <c r="F57" s="99">
        <v>159</v>
      </c>
      <c r="G57" s="109">
        <f t="shared" si="8"/>
        <v>92.982456140350877</v>
      </c>
      <c r="H57" s="99">
        <v>171</v>
      </c>
      <c r="I57" s="99">
        <v>858</v>
      </c>
      <c r="J57" s="100">
        <v>159</v>
      </c>
      <c r="K57" s="109">
        <f t="shared" si="9"/>
        <v>92.982456140350877</v>
      </c>
      <c r="L57" s="46"/>
    </row>
    <row r="58" spans="1:12" s="8" customFormat="1" ht="40.5" hidden="1" customHeight="1">
      <c r="A58" s="97" t="s">
        <v>41</v>
      </c>
      <c r="B58" s="98"/>
      <c r="C58" s="98"/>
      <c r="D58" s="109" t="str">
        <f t="shared" si="7"/>
        <v xml:space="preserve">0 </v>
      </c>
      <c r="E58" s="98"/>
      <c r="F58" s="99"/>
      <c r="G58" s="109" t="str">
        <f t="shared" si="8"/>
        <v xml:space="preserve">0 </v>
      </c>
      <c r="H58" s="99">
        <f>B58+E58</f>
        <v>0</v>
      </c>
      <c r="I58" s="99"/>
      <c r="J58" s="99">
        <f>C58+F58</f>
        <v>0</v>
      </c>
      <c r="K58" s="109" t="str">
        <f t="shared" si="9"/>
        <v xml:space="preserve">0 </v>
      </c>
      <c r="L58" s="46"/>
    </row>
    <row r="59" spans="1:12" s="8" customFormat="1" ht="56.25" customHeight="1">
      <c r="A59" s="127" t="s">
        <v>107</v>
      </c>
      <c r="B59" s="128">
        <f>B60+B61+B63+B64+B62</f>
        <v>1602</v>
      </c>
      <c r="C59" s="128">
        <f>C60+C61+C63+C64</f>
        <v>1375</v>
      </c>
      <c r="D59" s="109">
        <f t="shared" si="7"/>
        <v>85.830212234706622</v>
      </c>
      <c r="E59" s="128">
        <f>E60+E61+E64+E63</f>
        <v>837</v>
      </c>
      <c r="F59" s="128">
        <f>F60+F64+F61+F63</f>
        <v>1210</v>
      </c>
      <c r="G59" s="109">
        <f t="shared" si="8"/>
        <v>144.56391875746715</v>
      </c>
      <c r="H59" s="128">
        <f>H60+H61+H64+H63+H62</f>
        <v>2439</v>
      </c>
      <c r="I59" s="128">
        <f>I60+I61+I64</f>
        <v>0</v>
      </c>
      <c r="J59" s="128">
        <f>J60+J61+J64+J63+H604</f>
        <v>2585</v>
      </c>
      <c r="K59" s="109">
        <f t="shared" si="9"/>
        <v>105.98605986059862</v>
      </c>
      <c r="L59" s="46"/>
    </row>
    <row r="60" spans="1:12" s="8" customFormat="1" ht="19.5" customHeight="1">
      <c r="A60" s="97" t="s">
        <v>111</v>
      </c>
      <c r="B60" s="98">
        <v>241</v>
      </c>
      <c r="C60" s="98">
        <v>229</v>
      </c>
      <c r="D60" s="109">
        <f t="shared" si="7"/>
        <v>95.020746887966794</v>
      </c>
      <c r="E60" s="98">
        <v>0</v>
      </c>
      <c r="F60" s="99">
        <v>0</v>
      </c>
      <c r="G60" s="109" t="str">
        <f t="shared" si="8"/>
        <v xml:space="preserve">0 </v>
      </c>
      <c r="H60" s="99">
        <f>B60+E60</f>
        <v>241</v>
      </c>
      <c r="I60" s="99"/>
      <c r="J60" s="99">
        <f>C60+F60</f>
        <v>229</v>
      </c>
      <c r="K60" s="109">
        <f t="shared" si="9"/>
        <v>95.020746887966794</v>
      </c>
      <c r="L60" s="46"/>
    </row>
    <row r="61" spans="1:12" s="8" customFormat="1" ht="91.5" hidden="1" customHeight="1">
      <c r="A61" s="97" t="s">
        <v>69</v>
      </c>
      <c r="B61" s="98"/>
      <c r="C61" s="98"/>
      <c r="D61" s="109" t="str">
        <f t="shared" si="7"/>
        <v xml:space="preserve">0 </v>
      </c>
      <c r="E61" s="98">
        <v>0</v>
      </c>
      <c r="F61" s="99">
        <v>0</v>
      </c>
      <c r="G61" s="109" t="str">
        <f t="shared" si="8"/>
        <v xml:space="preserve">0 </v>
      </c>
      <c r="H61" s="99">
        <f>B61+E61</f>
        <v>0</v>
      </c>
      <c r="I61" s="99"/>
      <c r="J61" s="99">
        <f>C61+F61</f>
        <v>0</v>
      </c>
      <c r="K61" s="109" t="str">
        <f t="shared" si="9"/>
        <v xml:space="preserve">0 </v>
      </c>
      <c r="L61" s="46"/>
    </row>
    <row r="62" spans="1:12" s="8" customFormat="1" ht="91.5" customHeight="1">
      <c r="A62" s="97" t="s">
        <v>125</v>
      </c>
      <c r="B62" s="98">
        <v>0</v>
      </c>
      <c r="C62" s="98">
        <v>0</v>
      </c>
      <c r="D62" s="109"/>
      <c r="E62" s="98">
        <v>0</v>
      </c>
      <c r="F62" s="99">
        <v>0</v>
      </c>
      <c r="G62" s="109" t="str">
        <f t="shared" si="8"/>
        <v xml:space="preserve">0 </v>
      </c>
      <c r="H62" s="99">
        <f>B62+E62</f>
        <v>0</v>
      </c>
      <c r="I62" s="99"/>
      <c r="J62" s="99">
        <f>C62+F62</f>
        <v>0</v>
      </c>
      <c r="K62" s="109"/>
      <c r="L62" s="46"/>
    </row>
    <row r="63" spans="1:12" s="8" customFormat="1" ht="46.5" customHeight="1">
      <c r="A63" s="97" t="s">
        <v>104</v>
      </c>
      <c r="B63" s="98">
        <v>1190</v>
      </c>
      <c r="C63" s="98">
        <v>1123</v>
      </c>
      <c r="D63" s="109">
        <f t="shared" si="7"/>
        <v>94.369747899159663</v>
      </c>
      <c r="E63" s="98">
        <v>827</v>
      </c>
      <c r="F63" s="99">
        <v>1199</v>
      </c>
      <c r="G63" s="109">
        <f t="shared" si="8"/>
        <v>144.98186215235791</v>
      </c>
      <c r="H63" s="99">
        <f>B63+E63</f>
        <v>2017</v>
      </c>
      <c r="I63" s="99"/>
      <c r="J63" s="100">
        <f>C63+F63-I63</f>
        <v>2322</v>
      </c>
      <c r="K63" s="109">
        <f t="shared" si="9"/>
        <v>115.12146752602877</v>
      </c>
      <c r="L63" s="46"/>
    </row>
    <row r="64" spans="1:12" s="8" customFormat="1" ht="58.5" customHeight="1">
      <c r="A64" s="97" t="s">
        <v>91</v>
      </c>
      <c r="B64" s="98">
        <v>171</v>
      </c>
      <c r="C64" s="98">
        <v>23</v>
      </c>
      <c r="D64" s="109">
        <f t="shared" si="7"/>
        <v>13.450292397660817</v>
      </c>
      <c r="E64" s="98">
        <v>10</v>
      </c>
      <c r="F64" s="99">
        <v>11</v>
      </c>
      <c r="G64" s="109">
        <f t="shared" si="8"/>
        <v>110.00000000000001</v>
      </c>
      <c r="H64" s="99">
        <f>B64+E64</f>
        <v>181</v>
      </c>
      <c r="I64" s="99"/>
      <c r="J64" s="100">
        <f>C64+F64</f>
        <v>34</v>
      </c>
      <c r="K64" s="109">
        <f t="shared" si="9"/>
        <v>18.784530386740332</v>
      </c>
      <c r="L64" s="46"/>
    </row>
    <row r="65" spans="1:29" s="8" customFormat="1" ht="35.25" customHeight="1">
      <c r="A65" s="127" t="s">
        <v>48</v>
      </c>
      <c r="B65" s="128">
        <f>B66+B68+B70+B71+B72+B67+B69</f>
        <v>13531</v>
      </c>
      <c r="C65" s="128">
        <f>C66+C68+C70+C71+C72+C67+C69</f>
        <v>24046</v>
      </c>
      <c r="D65" s="109">
        <f t="shared" si="7"/>
        <v>177.71044268716281</v>
      </c>
      <c r="E65" s="128">
        <f>E66+E68+E70+E71+E72+E67+E69</f>
        <v>4854</v>
      </c>
      <c r="F65" s="128">
        <f>F66+F68+F70+F71+F72+F67+F69</f>
        <v>7600</v>
      </c>
      <c r="G65" s="109">
        <f t="shared" si="8"/>
        <v>156.57189946435929</v>
      </c>
      <c r="H65" s="128">
        <f>H66+H68+H70+H71+H72+H67+H69</f>
        <v>17126</v>
      </c>
      <c r="I65" s="128">
        <f>I66+I68+I70+I71+I72+I67+I69</f>
        <v>6075</v>
      </c>
      <c r="J65" s="128">
        <f>J66+J68+J70+J71+J72+J67+J69</f>
        <v>27599</v>
      </c>
      <c r="K65" s="109">
        <f t="shared" si="9"/>
        <v>161.15263342286582</v>
      </c>
      <c r="L65" s="46"/>
    </row>
    <row r="66" spans="1:29" s="8" customFormat="1" ht="34.5" customHeight="1">
      <c r="A66" s="97" t="s">
        <v>76</v>
      </c>
      <c r="B66" s="98">
        <v>102</v>
      </c>
      <c r="C66" s="98">
        <v>80</v>
      </c>
      <c r="D66" s="109">
        <f t="shared" si="7"/>
        <v>78.431372549019613</v>
      </c>
      <c r="E66" s="98">
        <v>0</v>
      </c>
      <c r="F66" s="99">
        <v>0</v>
      </c>
      <c r="G66" s="109" t="str">
        <f t="shared" si="8"/>
        <v xml:space="preserve">0 </v>
      </c>
      <c r="H66" s="99">
        <f>B66+E66</f>
        <v>102</v>
      </c>
      <c r="I66" s="99"/>
      <c r="J66" s="99">
        <f>C66+F66</f>
        <v>80</v>
      </c>
      <c r="K66" s="109">
        <f t="shared" si="9"/>
        <v>78.431372549019613</v>
      </c>
      <c r="L66" s="46"/>
    </row>
    <row r="67" spans="1:29" s="8" customFormat="1" ht="36.75" customHeight="1">
      <c r="A67" s="97" t="s">
        <v>28</v>
      </c>
      <c r="B67" s="98">
        <v>1521</v>
      </c>
      <c r="C67" s="98">
        <v>1909</v>
      </c>
      <c r="D67" s="109">
        <f t="shared" si="7"/>
        <v>125.50953320184088</v>
      </c>
      <c r="E67" s="98">
        <v>0</v>
      </c>
      <c r="F67" s="99">
        <v>0</v>
      </c>
      <c r="G67" s="109" t="str">
        <f t="shared" si="8"/>
        <v xml:space="preserve">0 </v>
      </c>
      <c r="H67" s="99">
        <f>B67+E67</f>
        <v>1521</v>
      </c>
      <c r="I67" s="99"/>
      <c r="J67" s="99">
        <f>C67+F67</f>
        <v>1909</v>
      </c>
      <c r="K67" s="109">
        <f t="shared" si="9"/>
        <v>125.50953320184088</v>
      </c>
      <c r="L67" s="46"/>
    </row>
    <row r="68" spans="1:29" s="8" customFormat="1" ht="0.75" hidden="1" customHeight="1">
      <c r="A68" s="97" t="s">
        <v>70</v>
      </c>
      <c r="B68" s="98">
        <v>0</v>
      </c>
      <c r="C68" s="98">
        <v>0</v>
      </c>
      <c r="D68" s="109" t="str">
        <f t="shared" si="7"/>
        <v xml:space="preserve">0 </v>
      </c>
      <c r="E68" s="98">
        <v>0</v>
      </c>
      <c r="F68" s="99">
        <v>0</v>
      </c>
      <c r="G68" s="109" t="str">
        <f t="shared" si="8"/>
        <v xml:space="preserve">0 </v>
      </c>
      <c r="H68" s="99">
        <f>B68+E68</f>
        <v>0</v>
      </c>
      <c r="I68" s="99"/>
      <c r="J68" s="99">
        <f>C68+F68</f>
        <v>0</v>
      </c>
      <c r="K68" s="109" t="str">
        <f t="shared" si="9"/>
        <v xml:space="preserve">0 </v>
      </c>
      <c r="L68" s="46"/>
    </row>
    <row r="69" spans="1:29" s="8" customFormat="1" ht="19.5" hidden="1" customHeight="1">
      <c r="A69" s="97" t="s">
        <v>83</v>
      </c>
      <c r="B69" s="98">
        <v>0</v>
      </c>
      <c r="C69" s="98">
        <v>0</v>
      </c>
      <c r="D69" s="109" t="str">
        <f t="shared" si="7"/>
        <v xml:space="preserve">0 </v>
      </c>
      <c r="E69" s="98">
        <v>0</v>
      </c>
      <c r="F69" s="99">
        <v>0</v>
      </c>
      <c r="G69" s="109" t="str">
        <f t="shared" si="8"/>
        <v xml:space="preserve">0 </v>
      </c>
      <c r="H69" s="99">
        <f>B69+E69</f>
        <v>0</v>
      </c>
      <c r="I69" s="99"/>
      <c r="J69" s="99">
        <f>C69+F69</f>
        <v>0</v>
      </c>
      <c r="K69" s="109" t="str">
        <f t="shared" si="9"/>
        <v xml:space="preserve">0 </v>
      </c>
      <c r="L69" s="46"/>
    </row>
    <row r="70" spans="1:29" s="8" customFormat="1" ht="26.25" customHeight="1">
      <c r="A70" s="97" t="s">
        <v>27</v>
      </c>
      <c r="B70" s="98">
        <v>1702</v>
      </c>
      <c r="C70" s="98">
        <v>2374</v>
      </c>
      <c r="D70" s="109">
        <f t="shared" si="7"/>
        <v>139.48296122209166</v>
      </c>
      <c r="E70" s="98">
        <v>0</v>
      </c>
      <c r="F70" s="99">
        <v>0</v>
      </c>
      <c r="G70" s="109" t="str">
        <f t="shared" si="8"/>
        <v xml:space="preserve">0 </v>
      </c>
      <c r="H70" s="99">
        <f>B70+E70</f>
        <v>1702</v>
      </c>
      <c r="I70" s="99"/>
      <c r="J70" s="99">
        <f>C70+F70</f>
        <v>2374</v>
      </c>
      <c r="K70" s="109">
        <f t="shared" si="9"/>
        <v>139.48296122209166</v>
      </c>
      <c r="L70" s="46"/>
    </row>
    <row r="71" spans="1:29" s="8" customFormat="1" ht="24.75" customHeight="1">
      <c r="A71" s="97" t="s">
        <v>45</v>
      </c>
      <c r="B71" s="98">
        <v>1259</v>
      </c>
      <c r="C71" s="98">
        <v>4804</v>
      </c>
      <c r="D71" s="109">
        <f t="shared" si="7"/>
        <v>381.57267672756154</v>
      </c>
      <c r="E71" s="98">
        <v>2397</v>
      </c>
      <c r="F71" s="99">
        <v>4483</v>
      </c>
      <c r="G71" s="109">
        <f t="shared" si="8"/>
        <v>187.02544847726327</v>
      </c>
      <c r="H71" s="99">
        <v>2397</v>
      </c>
      <c r="I71" s="99">
        <v>6075</v>
      </c>
      <c r="J71" s="99">
        <v>5240</v>
      </c>
      <c r="K71" s="109">
        <f t="shared" si="9"/>
        <v>218.60659157279932</v>
      </c>
      <c r="L71" s="46"/>
    </row>
    <row r="72" spans="1:29" s="8" customFormat="1" ht="38.25" customHeight="1">
      <c r="A72" s="97" t="s">
        <v>34</v>
      </c>
      <c r="B72" s="98">
        <v>8947</v>
      </c>
      <c r="C72" s="98">
        <v>14879</v>
      </c>
      <c r="D72" s="109">
        <f t="shared" si="7"/>
        <v>166.30155359338326</v>
      </c>
      <c r="E72" s="98">
        <v>2457</v>
      </c>
      <c r="F72" s="99">
        <v>3117</v>
      </c>
      <c r="G72" s="109">
        <f t="shared" si="8"/>
        <v>126.86202686202685</v>
      </c>
      <c r="H72" s="99">
        <v>11404</v>
      </c>
      <c r="I72" s="99"/>
      <c r="J72" s="99">
        <f>C72+F72</f>
        <v>17996</v>
      </c>
      <c r="K72" s="109">
        <f t="shared" si="9"/>
        <v>157.8042792002806</v>
      </c>
      <c r="L72" s="46"/>
    </row>
    <row r="73" spans="1:29" s="8" customFormat="1" ht="36.75" customHeight="1">
      <c r="A73" s="127" t="s">
        <v>105</v>
      </c>
      <c r="B73" s="128">
        <f>B74+B75+B77+B78+B76</f>
        <v>3102</v>
      </c>
      <c r="C73" s="128">
        <f>C74+C75+C77+C78+C76</f>
        <v>12871</v>
      </c>
      <c r="D73" s="109">
        <f t="shared" si="7"/>
        <v>414.92585428755638</v>
      </c>
      <c r="E73" s="128">
        <f>E74+E75+E77+E78+E76</f>
        <v>2536</v>
      </c>
      <c r="F73" s="128">
        <f>F74+F75+F77+F78</f>
        <v>6787</v>
      </c>
      <c r="G73" s="109">
        <f t="shared" si="8"/>
        <v>267.62618296529968</v>
      </c>
      <c r="H73" s="128">
        <f>H74+H75+H77+H78+H76</f>
        <v>4414</v>
      </c>
      <c r="I73" s="128">
        <f>I74+I75+I77+I78+I76</f>
        <v>3830</v>
      </c>
      <c r="J73" s="128">
        <f>J74+J75+J77+J78+J76</f>
        <v>9370</v>
      </c>
      <c r="K73" s="109">
        <f t="shared" si="9"/>
        <v>212.27911191662892</v>
      </c>
      <c r="L73" s="46"/>
    </row>
    <row r="74" spans="1:29" s="8" customFormat="1" ht="30" customHeight="1">
      <c r="A74" s="97" t="s">
        <v>80</v>
      </c>
      <c r="B74" s="98">
        <v>55</v>
      </c>
      <c r="C74" s="98">
        <v>71</v>
      </c>
      <c r="D74" s="109">
        <f t="shared" si="7"/>
        <v>129.09090909090909</v>
      </c>
      <c r="E74" s="98">
        <v>0</v>
      </c>
      <c r="F74" s="99">
        <v>0</v>
      </c>
      <c r="G74" s="109" t="str">
        <f t="shared" si="8"/>
        <v xml:space="preserve">0 </v>
      </c>
      <c r="H74" s="99">
        <f>B74+E74</f>
        <v>55</v>
      </c>
      <c r="I74" s="99"/>
      <c r="J74" s="100">
        <f>C74+F74</f>
        <v>71</v>
      </c>
      <c r="K74" s="109">
        <f t="shared" si="9"/>
        <v>129.09090909090909</v>
      </c>
      <c r="L74" s="46"/>
      <c r="N74" s="101"/>
      <c r="U74" s="101"/>
      <c r="V74" s="101"/>
      <c r="W74" s="102"/>
      <c r="X74" s="101"/>
      <c r="Y74" s="101"/>
      <c r="Z74" s="102"/>
      <c r="AA74" s="101"/>
      <c r="AB74" s="101"/>
      <c r="AC74" s="101"/>
    </row>
    <row r="75" spans="1:29" s="8" customFormat="1" ht="29.25" hidden="1" customHeight="1">
      <c r="A75" s="97" t="s">
        <v>30</v>
      </c>
      <c r="B75" s="98"/>
      <c r="C75" s="98"/>
      <c r="D75" s="109" t="str">
        <f t="shared" si="7"/>
        <v xml:space="preserve">0 </v>
      </c>
      <c r="E75" s="98">
        <v>0</v>
      </c>
      <c r="F75" s="99">
        <v>0</v>
      </c>
      <c r="G75" s="109" t="str">
        <f t="shared" si="8"/>
        <v xml:space="preserve">0 </v>
      </c>
      <c r="H75" s="99">
        <f>B75+E75</f>
        <v>0</v>
      </c>
      <c r="I75" s="99"/>
      <c r="J75" s="100">
        <f>C75+F75</f>
        <v>0</v>
      </c>
      <c r="K75" s="109" t="str">
        <f t="shared" si="9"/>
        <v xml:space="preserve">0 </v>
      </c>
      <c r="L75" s="46"/>
    </row>
    <row r="76" spans="1:29" s="8" customFormat="1" ht="29.25" customHeight="1">
      <c r="A76" s="97" t="s">
        <v>30</v>
      </c>
      <c r="B76" s="98">
        <v>0</v>
      </c>
      <c r="C76" s="98">
        <v>0</v>
      </c>
      <c r="D76" s="109" t="str">
        <f t="shared" si="7"/>
        <v xml:space="preserve">0 </v>
      </c>
      <c r="E76" s="98">
        <v>0</v>
      </c>
      <c r="F76" s="99">
        <v>0</v>
      </c>
      <c r="G76" s="109" t="str">
        <f t="shared" si="8"/>
        <v xml:space="preserve">0 </v>
      </c>
      <c r="H76" s="99">
        <f>B76+E76</f>
        <v>0</v>
      </c>
      <c r="I76" s="99"/>
      <c r="J76" s="100">
        <f>C76+F76</f>
        <v>0</v>
      </c>
      <c r="K76" s="109" t="str">
        <f t="shared" si="9"/>
        <v xml:space="preserve">0 </v>
      </c>
      <c r="L76" s="46"/>
    </row>
    <row r="77" spans="1:29" s="8" customFormat="1" ht="27" customHeight="1">
      <c r="A77" s="97" t="s">
        <v>71</v>
      </c>
      <c r="B77" s="98">
        <v>3047</v>
      </c>
      <c r="C77" s="98">
        <v>12800</v>
      </c>
      <c r="D77" s="109">
        <f t="shared" si="7"/>
        <v>420.08532983262228</v>
      </c>
      <c r="E77" s="98">
        <v>2536</v>
      </c>
      <c r="F77" s="99">
        <v>6787</v>
      </c>
      <c r="G77" s="109">
        <f t="shared" si="8"/>
        <v>267.62618296529968</v>
      </c>
      <c r="H77" s="99">
        <v>4359</v>
      </c>
      <c r="I77" s="99">
        <v>3830</v>
      </c>
      <c r="J77" s="100">
        <v>9299</v>
      </c>
      <c r="K77" s="109">
        <f t="shared" si="9"/>
        <v>213.32874512502866</v>
      </c>
      <c r="L77" s="46"/>
    </row>
    <row r="78" spans="1:29" s="8" customFormat="1" ht="30" hidden="1" customHeight="1">
      <c r="A78" s="97" t="s">
        <v>72</v>
      </c>
      <c r="B78" s="98">
        <v>0</v>
      </c>
      <c r="C78" s="98">
        <v>0</v>
      </c>
      <c r="D78" s="109" t="str">
        <f t="shared" si="7"/>
        <v xml:space="preserve">0 </v>
      </c>
      <c r="E78" s="98">
        <v>0</v>
      </c>
      <c r="F78" s="99">
        <v>0</v>
      </c>
      <c r="G78" s="109" t="str">
        <f t="shared" si="8"/>
        <v xml:space="preserve">0 </v>
      </c>
      <c r="H78" s="99">
        <f>B78+E78</f>
        <v>0</v>
      </c>
      <c r="I78" s="99"/>
      <c r="J78" s="99">
        <f>C78+F78</f>
        <v>0</v>
      </c>
      <c r="K78" s="109" t="str">
        <f t="shared" si="9"/>
        <v xml:space="preserve">0 </v>
      </c>
      <c r="L78" s="46"/>
    </row>
    <row r="79" spans="1:29" s="8" customFormat="1" ht="36" hidden="1" customHeight="1">
      <c r="A79" s="127" t="s">
        <v>106</v>
      </c>
      <c r="B79" s="128">
        <f>B81+B80</f>
        <v>0</v>
      </c>
      <c r="C79" s="128">
        <f>C81</f>
        <v>0</v>
      </c>
      <c r="D79" s="109" t="str">
        <f t="shared" si="7"/>
        <v xml:space="preserve">0 </v>
      </c>
      <c r="E79" s="128">
        <f>E81</f>
        <v>0</v>
      </c>
      <c r="F79" s="128">
        <f>F81</f>
        <v>0</v>
      </c>
      <c r="G79" s="109" t="str">
        <f t="shared" si="8"/>
        <v xml:space="preserve">0 </v>
      </c>
      <c r="H79" s="128">
        <f>H81+H80</f>
        <v>0</v>
      </c>
      <c r="I79" s="128">
        <f>I81</f>
        <v>0</v>
      </c>
      <c r="J79" s="128">
        <f>J81</f>
        <v>0</v>
      </c>
      <c r="K79" s="109" t="str">
        <f t="shared" si="9"/>
        <v xml:space="preserve">0 </v>
      </c>
      <c r="L79" s="46"/>
    </row>
    <row r="80" spans="1:29" s="8" customFormat="1" ht="54" hidden="1" customHeight="1">
      <c r="A80" s="97" t="s">
        <v>93</v>
      </c>
      <c r="B80" s="129"/>
      <c r="C80" s="128">
        <v>0</v>
      </c>
      <c r="D80" s="109">
        <v>0</v>
      </c>
      <c r="E80" s="128">
        <v>0</v>
      </c>
      <c r="F80" s="128">
        <v>0</v>
      </c>
      <c r="G80" s="109">
        <v>0</v>
      </c>
      <c r="H80" s="128"/>
      <c r="I80" s="128"/>
      <c r="J80" s="128">
        <v>0</v>
      </c>
      <c r="K80" s="109"/>
      <c r="L80" s="46"/>
    </row>
    <row r="81" spans="1:12" s="8" customFormat="1" ht="33" hidden="1" customHeight="1">
      <c r="A81" s="97" t="s">
        <v>112</v>
      </c>
      <c r="B81" s="98"/>
      <c r="C81" s="98">
        <v>0</v>
      </c>
      <c r="D81" s="109" t="str">
        <f t="shared" ref="D81:D128" si="10">IF(B81=0,  "0 ", C81/B81*100)</f>
        <v xml:space="preserve">0 </v>
      </c>
      <c r="E81" s="98">
        <v>0</v>
      </c>
      <c r="F81" s="99">
        <v>0</v>
      </c>
      <c r="G81" s="109" t="str">
        <f t="shared" ref="G81:G121" si="11">IF(E81=0,  "0 ", F81/E81*100)</f>
        <v xml:space="preserve">0 </v>
      </c>
      <c r="H81" s="99">
        <f>B81+E81</f>
        <v>0</v>
      </c>
      <c r="I81" s="99"/>
      <c r="J81" s="100">
        <f>C81+F81</f>
        <v>0</v>
      </c>
      <c r="K81" s="109" t="str">
        <f t="shared" ref="K81:K116" si="12">IF(H81=0,  "0 ", J81/H81*100)</f>
        <v xml:space="preserve">0 </v>
      </c>
      <c r="L81" s="46"/>
    </row>
    <row r="82" spans="1:12" s="8" customFormat="1" ht="33" customHeight="1">
      <c r="A82" s="132" t="s">
        <v>106</v>
      </c>
      <c r="B82" s="130">
        <f>B83</f>
        <v>0</v>
      </c>
      <c r="C82" s="130">
        <f>C83</f>
        <v>0</v>
      </c>
      <c r="D82" s="109" t="str">
        <f t="shared" si="10"/>
        <v xml:space="preserve">0 </v>
      </c>
      <c r="E82" s="130"/>
      <c r="F82" s="135"/>
      <c r="G82" s="109" t="str">
        <f t="shared" si="11"/>
        <v xml:space="preserve">0 </v>
      </c>
      <c r="H82" s="135">
        <v>0</v>
      </c>
      <c r="I82" s="135"/>
      <c r="J82" s="120"/>
      <c r="K82" s="109" t="str">
        <f t="shared" si="12"/>
        <v xml:space="preserve">0 </v>
      </c>
      <c r="L82" s="46"/>
    </row>
    <row r="83" spans="1:12" s="8" customFormat="1" ht="33" customHeight="1">
      <c r="A83" s="97" t="s">
        <v>112</v>
      </c>
      <c r="B83" s="98">
        <v>0</v>
      </c>
      <c r="C83" s="98">
        <v>0</v>
      </c>
      <c r="D83" s="109"/>
      <c r="E83" s="98">
        <v>0</v>
      </c>
      <c r="F83" s="99">
        <v>0</v>
      </c>
      <c r="G83" s="109"/>
      <c r="H83" s="99">
        <v>0</v>
      </c>
      <c r="I83" s="99"/>
      <c r="J83" s="100"/>
      <c r="K83" s="109"/>
      <c r="L83" s="46"/>
    </row>
    <row r="84" spans="1:12" s="8" customFormat="1" ht="24.75" customHeight="1">
      <c r="A84" s="127" t="s">
        <v>49</v>
      </c>
      <c r="B84" s="130">
        <f>B85+B86+B89+B91+B92+B88</f>
        <v>81672</v>
      </c>
      <c r="C84" s="130">
        <f>C85+C86+C89+C91+C92+C88</f>
        <v>141372</v>
      </c>
      <c r="D84" s="109">
        <f t="shared" si="10"/>
        <v>173.09726711724949</v>
      </c>
      <c r="E84" s="128">
        <f>E85+E86+E89+E91+E92</f>
        <v>17</v>
      </c>
      <c r="F84" s="128">
        <f>F85+F86+F89+F91+F92</f>
        <v>10</v>
      </c>
      <c r="G84" s="109">
        <f t="shared" si="11"/>
        <v>58.82352941176471</v>
      </c>
      <c r="H84" s="128">
        <f>H85+H86+H89+H91+H92+H88</f>
        <v>81689</v>
      </c>
      <c r="I84" s="128">
        <f>I85+I86+I89+I91+I92+I88</f>
        <v>0</v>
      </c>
      <c r="J84" s="128">
        <f>J85+J86+J89+J91+J92+J88</f>
        <v>141382</v>
      </c>
      <c r="K84" s="109">
        <f t="shared" si="12"/>
        <v>173.07348602627036</v>
      </c>
      <c r="L84" s="46"/>
    </row>
    <row r="85" spans="1:12" s="8" customFormat="1" ht="24.75" customHeight="1">
      <c r="A85" s="97" t="s">
        <v>9</v>
      </c>
      <c r="B85" s="98">
        <v>22120</v>
      </c>
      <c r="C85" s="98">
        <v>35083</v>
      </c>
      <c r="D85" s="109">
        <f t="shared" si="10"/>
        <v>158.60307414104881</v>
      </c>
      <c r="E85" s="98">
        <v>0</v>
      </c>
      <c r="F85" s="99">
        <v>0</v>
      </c>
      <c r="G85" s="109" t="str">
        <f t="shared" si="11"/>
        <v xml:space="preserve">0 </v>
      </c>
      <c r="H85" s="99">
        <v>22120</v>
      </c>
      <c r="I85" s="99"/>
      <c r="J85" s="100">
        <f>C85+F85</f>
        <v>35083</v>
      </c>
      <c r="K85" s="109">
        <f t="shared" si="12"/>
        <v>158.60307414104881</v>
      </c>
      <c r="L85" s="46"/>
    </row>
    <row r="86" spans="1:12" s="8" customFormat="1" ht="25.5" customHeight="1">
      <c r="A86" s="97" t="s">
        <v>10</v>
      </c>
      <c r="B86" s="98">
        <v>48614</v>
      </c>
      <c r="C86" s="98">
        <v>94239</v>
      </c>
      <c r="D86" s="109">
        <f t="shared" si="10"/>
        <v>193.85156539268525</v>
      </c>
      <c r="E86" s="98">
        <v>0</v>
      </c>
      <c r="F86" s="99">
        <v>0</v>
      </c>
      <c r="G86" s="109" t="str">
        <f t="shared" si="11"/>
        <v xml:space="preserve">0 </v>
      </c>
      <c r="H86" s="99">
        <f>B86+E86</f>
        <v>48614</v>
      </c>
      <c r="I86" s="99"/>
      <c r="J86" s="100">
        <f>C86+F86</f>
        <v>94239</v>
      </c>
      <c r="K86" s="109">
        <f t="shared" si="12"/>
        <v>193.85156539268525</v>
      </c>
      <c r="L86" s="46"/>
    </row>
    <row r="87" spans="1:12" s="8" customFormat="1" ht="0.75" customHeight="1">
      <c r="A87" s="97" t="s">
        <v>21</v>
      </c>
      <c r="B87" s="98">
        <v>0</v>
      </c>
      <c r="C87" s="98"/>
      <c r="D87" s="109" t="str">
        <f t="shared" si="10"/>
        <v xml:space="preserve">0 </v>
      </c>
      <c r="E87" s="98"/>
      <c r="F87" s="99"/>
      <c r="G87" s="109" t="str">
        <f t="shared" si="11"/>
        <v xml:space="preserve">0 </v>
      </c>
      <c r="H87" s="99">
        <f>B87+E87</f>
        <v>0</v>
      </c>
      <c r="I87" s="99"/>
      <c r="J87" s="100">
        <f>C87+F87</f>
        <v>0</v>
      </c>
      <c r="K87" s="109" t="str">
        <f t="shared" si="12"/>
        <v xml:space="preserve">0 </v>
      </c>
      <c r="L87" s="46"/>
    </row>
    <row r="88" spans="1:12" s="8" customFormat="1" ht="41.25" customHeight="1">
      <c r="A88" s="97" t="s">
        <v>113</v>
      </c>
      <c r="B88" s="98">
        <v>5885</v>
      </c>
      <c r="C88" s="98">
        <v>6081</v>
      </c>
      <c r="D88" s="109">
        <f t="shared" si="10"/>
        <v>103.33050127442651</v>
      </c>
      <c r="E88" s="98">
        <v>0</v>
      </c>
      <c r="F88" s="99">
        <v>0</v>
      </c>
      <c r="G88" s="109" t="str">
        <f t="shared" si="11"/>
        <v xml:space="preserve">0 </v>
      </c>
      <c r="H88" s="99">
        <f>B88+E88</f>
        <v>5885</v>
      </c>
      <c r="I88" s="99"/>
      <c r="J88" s="100">
        <f>C88+F88</f>
        <v>6081</v>
      </c>
      <c r="K88" s="109">
        <f t="shared" si="12"/>
        <v>103.33050127442651</v>
      </c>
      <c r="L88" s="46"/>
    </row>
    <row r="89" spans="1:12" s="8" customFormat="1" ht="54.75" customHeight="1">
      <c r="A89" s="97" t="s">
        <v>96</v>
      </c>
      <c r="B89" s="98">
        <v>14</v>
      </c>
      <c r="C89" s="98">
        <v>54</v>
      </c>
      <c r="D89" s="109">
        <f t="shared" si="10"/>
        <v>385.71428571428572</v>
      </c>
      <c r="E89" s="98">
        <v>5</v>
      </c>
      <c r="F89" s="99">
        <v>2</v>
      </c>
      <c r="G89" s="109">
        <f t="shared" si="11"/>
        <v>40</v>
      </c>
      <c r="H89" s="99">
        <f t="shared" ref="H89:H94" si="13">B89+E89</f>
        <v>19</v>
      </c>
      <c r="I89" s="99"/>
      <c r="J89" s="100">
        <f>C89+F89-I89</f>
        <v>56</v>
      </c>
      <c r="K89" s="109">
        <f t="shared" si="12"/>
        <v>294.73684210526312</v>
      </c>
      <c r="L89" s="46"/>
    </row>
    <row r="90" spans="1:12" s="8" customFormat="1" ht="0.75" hidden="1" customHeight="1">
      <c r="A90" s="97" t="s">
        <v>39</v>
      </c>
      <c r="B90" s="98">
        <v>0</v>
      </c>
      <c r="C90" s="98"/>
      <c r="D90" s="109" t="str">
        <f t="shared" si="10"/>
        <v xml:space="preserve">0 </v>
      </c>
      <c r="E90" s="98"/>
      <c r="F90" s="99"/>
      <c r="G90" s="109" t="str">
        <f t="shared" si="11"/>
        <v xml:space="preserve">0 </v>
      </c>
      <c r="H90" s="99">
        <f t="shared" si="13"/>
        <v>0</v>
      </c>
      <c r="I90" s="99"/>
      <c r="J90" s="100">
        <f>C90+F90</f>
        <v>0</v>
      </c>
      <c r="K90" s="109" t="str">
        <f t="shared" si="12"/>
        <v xml:space="preserve">0 </v>
      </c>
      <c r="L90" s="46"/>
    </row>
    <row r="91" spans="1:12" s="8" customFormat="1" ht="38.25" customHeight="1">
      <c r="A91" s="97" t="s">
        <v>20</v>
      </c>
      <c r="B91" s="98">
        <v>68</v>
      </c>
      <c r="C91" s="98">
        <v>82</v>
      </c>
      <c r="D91" s="109">
        <f t="shared" si="10"/>
        <v>120.58823529411764</v>
      </c>
      <c r="E91" s="98">
        <v>12</v>
      </c>
      <c r="F91" s="99">
        <v>8</v>
      </c>
      <c r="G91" s="109">
        <f t="shared" si="11"/>
        <v>66.666666666666657</v>
      </c>
      <c r="H91" s="99">
        <f t="shared" si="13"/>
        <v>80</v>
      </c>
      <c r="I91" s="99"/>
      <c r="J91" s="100">
        <f>C91+F91-I91</f>
        <v>90</v>
      </c>
      <c r="K91" s="109">
        <f t="shared" si="12"/>
        <v>112.5</v>
      </c>
      <c r="L91" s="46"/>
    </row>
    <row r="92" spans="1:12" s="8" customFormat="1" ht="37.5" customHeight="1">
      <c r="A92" s="97" t="s">
        <v>29</v>
      </c>
      <c r="B92" s="98">
        <v>4971</v>
      </c>
      <c r="C92" s="98">
        <v>5833</v>
      </c>
      <c r="D92" s="109">
        <f t="shared" si="10"/>
        <v>117.34057533695434</v>
      </c>
      <c r="E92" s="98">
        <v>0</v>
      </c>
      <c r="F92" s="99">
        <v>0</v>
      </c>
      <c r="G92" s="109" t="str">
        <f t="shared" si="11"/>
        <v xml:space="preserve">0 </v>
      </c>
      <c r="H92" s="99">
        <f t="shared" si="13"/>
        <v>4971</v>
      </c>
      <c r="I92" s="99"/>
      <c r="J92" s="100">
        <f>C92+F92</f>
        <v>5833</v>
      </c>
      <c r="K92" s="109">
        <f t="shared" si="12"/>
        <v>117.34057533695434</v>
      </c>
      <c r="L92" s="46"/>
    </row>
    <row r="93" spans="1:12" s="8" customFormat="1" ht="33.75" customHeight="1">
      <c r="A93" s="127" t="s">
        <v>97</v>
      </c>
      <c r="B93" s="128">
        <f>B94+B95+B96</f>
        <v>21052</v>
      </c>
      <c r="C93" s="128">
        <f>C94+C95+C96</f>
        <v>24148</v>
      </c>
      <c r="D93" s="109">
        <f t="shared" si="10"/>
        <v>114.70644119323579</v>
      </c>
      <c r="E93" s="128">
        <f>E94+E95+E96</f>
        <v>2</v>
      </c>
      <c r="F93" s="128">
        <f>F94+F95+F96</f>
        <v>0</v>
      </c>
      <c r="G93" s="109">
        <f t="shared" si="11"/>
        <v>0</v>
      </c>
      <c r="H93" s="128">
        <f>H94+H95+H96</f>
        <v>21054</v>
      </c>
      <c r="I93" s="128">
        <f>I94+I95+I96</f>
        <v>0</v>
      </c>
      <c r="J93" s="128">
        <f>J94+J95+J96</f>
        <v>24148</v>
      </c>
      <c r="K93" s="109">
        <f t="shared" si="12"/>
        <v>114.69554478958868</v>
      </c>
      <c r="L93" s="46"/>
    </row>
    <row r="94" spans="1:12" s="8" customFormat="1" ht="24.75" customHeight="1">
      <c r="A94" s="97" t="s">
        <v>11</v>
      </c>
      <c r="B94" s="98">
        <v>16324</v>
      </c>
      <c r="C94" s="98">
        <v>19098</v>
      </c>
      <c r="D94" s="109">
        <f t="shared" si="10"/>
        <v>116.99338397451604</v>
      </c>
      <c r="E94" s="98">
        <v>2</v>
      </c>
      <c r="F94" s="99">
        <v>0</v>
      </c>
      <c r="G94" s="109">
        <f t="shared" si="11"/>
        <v>0</v>
      </c>
      <c r="H94" s="99">
        <f t="shared" si="13"/>
        <v>16326</v>
      </c>
      <c r="I94" s="99"/>
      <c r="J94" s="100">
        <f>C94+F94-I94</f>
        <v>19098</v>
      </c>
      <c r="K94" s="109">
        <f t="shared" si="12"/>
        <v>116.97905181918414</v>
      </c>
      <c r="L94" s="46"/>
    </row>
    <row r="95" spans="1:12" s="8" customFormat="1" ht="21.75" hidden="1" customHeight="1">
      <c r="A95" s="97" t="s">
        <v>12</v>
      </c>
      <c r="B95" s="98"/>
      <c r="C95" s="98">
        <v>0</v>
      </c>
      <c r="D95" s="109" t="str">
        <f t="shared" si="10"/>
        <v xml:space="preserve">0 </v>
      </c>
      <c r="E95" s="98">
        <v>0</v>
      </c>
      <c r="F95" s="99">
        <v>0</v>
      </c>
      <c r="G95" s="109" t="str">
        <f t="shared" si="11"/>
        <v xml:space="preserve">0 </v>
      </c>
      <c r="H95" s="99">
        <f>B95+E95</f>
        <v>0</v>
      </c>
      <c r="I95" s="99"/>
      <c r="J95" s="100">
        <f>C95+F95</f>
        <v>0</v>
      </c>
      <c r="K95" s="109" t="str">
        <f t="shared" si="12"/>
        <v xml:space="preserve">0 </v>
      </c>
      <c r="L95" s="46"/>
    </row>
    <row r="96" spans="1:12" s="8" customFormat="1" ht="46.5" customHeight="1">
      <c r="A96" s="97" t="s">
        <v>73</v>
      </c>
      <c r="B96" s="98">
        <v>4728</v>
      </c>
      <c r="C96" s="98">
        <v>5050</v>
      </c>
      <c r="D96" s="109">
        <f t="shared" si="10"/>
        <v>106.81049069373942</v>
      </c>
      <c r="E96" s="98">
        <v>0</v>
      </c>
      <c r="F96" s="99">
        <v>0</v>
      </c>
      <c r="G96" s="109" t="str">
        <f t="shared" si="11"/>
        <v xml:space="preserve">0 </v>
      </c>
      <c r="H96" s="99">
        <f>B96+E96</f>
        <v>4728</v>
      </c>
      <c r="I96" s="99"/>
      <c r="J96" s="100">
        <f>C96+F96</f>
        <v>5050</v>
      </c>
      <c r="K96" s="109">
        <f t="shared" si="12"/>
        <v>106.81049069373942</v>
      </c>
      <c r="L96" s="46"/>
    </row>
    <row r="97" spans="1:14" s="8" customFormat="1" ht="27" customHeight="1">
      <c r="A97" s="127" t="s">
        <v>84</v>
      </c>
      <c r="B97" s="128">
        <f>B98+B99+B100+B101</f>
        <v>0</v>
      </c>
      <c r="C97" s="128">
        <f>C98+C99+C100+C101</f>
        <v>0</v>
      </c>
      <c r="D97" s="109" t="str">
        <f t="shared" si="10"/>
        <v xml:space="preserve">0 </v>
      </c>
      <c r="E97" s="128">
        <f>E98+E99+E100+E101</f>
        <v>0</v>
      </c>
      <c r="F97" s="128">
        <f>F98+F99+F100+F101</f>
        <v>0</v>
      </c>
      <c r="G97" s="109" t="str">
        <f t="shared" si="11"/>
        <v xml:space="preserve">0 </v>
      </c>
      <c r="H97" s="128">
        <f>H98+H99+H100+H101</f>
        <v>0</v>
      </c>
      <c r="I97" s="128"/>
      <c r="J97" s="128">
        <f>J98+J99+J100+J101</f>
        <v>0</v>
      </c>
      <c r="K97" s="109" t="str">
        <f t="shared" si="12"/>
        <v xml:space="preserve">0 </v>
      </c>
      <c r="L97" s="46"/>
    </row>
    <row r="98" spans="1:14" s="8" customFormat="1" ht="29.25" hidden="1" customHeight="1">
      <c r="A98" s="97" t="s">
        <v>7</v>
      </c>
      <c r="B98" s="98"/>
      <c r="C98" s="98">
        <v>0</v>
      </c>
      <c r="D98" s="109" t="str">
        <f t="shared" si="10"/>
        <v xml:space="preserve">0 </v>
      </c>
      <c r="E98" s="98">
        <v>0</v>
      </c>
      <c r="F98" s="99">
        <v>0</v>
      </c>
      <c r="G98" s="109" t="str">
        <f t="shared" si="11"/>
        <v xml:space="preserve">0 </v>
      </c>
      <c r="H98" s="99">
        <f>B98+E98</f>
        <v>0</v>
      </c>
      <c r="I98" s="99"/>
      <c r="J98" s="99">
        <f>C98+F98</f>
        <v>0</v>
      </c>
      <c r="K98" s="109" t="str">
        <f t="shared" si="12"/>
        <v xml:space="preserve">0 </v>
      </c>
      <c r="L98" s="46"/>
    </row>
    <row r="99" spans="1:14" s="8" customFormat="1" ht="26.25" hidden="1" customHeight="1">
      <c r="A99" s="97" t="s">
        <v>25</v>
      </c>
      <c r="B99" s="98">
        <v>0</v>
      </c>
      <c r="C99" s="98">
        <v>0</v>
      </c>
      <c r="D99" s="109" t="str">
        <f t="shared" si="10"/>
        <v xml:space="preserve">0 </v>
      </c>
      <c r="E99" s="98">
        <v>0</v>
      </c>
      <c r="F99" s="99">
        <v>0</v>
      </c>
      <c r="G99" s="109" t="str">
        <f t="shared" si="11"/>
        <v xml:space="preserve">0 </v>
      </c>
      <c r="H99" s="99">
        <f>B99+E99</f>
        <v>0</v>
      </c>
      <c r="I99" s="99"/>
      <c r="J99" s="99">
        <f>C99+F99</f>
        <v>0</v>
      </c>
      <c r="K99" s="109" t="str">
        <f t="shared" si="12"/>
        <v xml:space="preserve">0 </v>
      </c>
      <c r="L99" s="46"/>
    </row>
    <row r="100" spans="1:14" s="8" customFormat="1" ht="37.5" hidden="1" customHeight="1">
      <c r="A100" s="97" t="s">
        <v>44</v>
      </c>
      <c r="B100" s="98"/>
      <c r="C100" s="98">
        <v>0</v>
      </c>
      <c r="D100" s="109" t="str">
        <f t="shared" si="10"/>
        <v xml:space="preserve">0 </v>
      </c>
      <c r="E100" s="98">
        <v>0</v>
      </c>
      <c r="F100" s="99">
        <v>0</v>
      </c>
      <c r="G100" s="109" t="str">
        <f t="shared" si="11"/>
        <v xml:space="preserve">0 </v>
      </c>
      <c r="H100" s="99">
        <f>B100+E100</f>
        <v>0</v>
      </c>
      <c r="I100" s="99"/>
      <c r="J100" s="99">
        <f>C100+F100</f>
        <v>0</v>
      </c>
      <c r="K100" s="109" t="str">
        <f t="shared" si="12"/>
        <v xml:space="preserve">0 </v>
      </c>
      <c r="L100" s="46"/>
    </row>
    <row r="101" spans="1:14" s="8" customFormat="1" ht="39.75" customHeight="1">
      <c r="A101" s="97" t="s">
        <v>81</v>
      </c>
      <c r="B101" s="98">
        <v>0</v>
      </c>
      <c r="C101" s="98">
        <v>0</v>
      </c>
      <c r="D101" s="109" t="str">
        <f t="shared" si="10"/>
        <v xml:space="preserve">0 </v>
      </c>
      <c r="E101" s="98">
        <v>0</v>
      </c>
      <c r="F101" s="99">
        <v>0</v>
      </c>
      <c r="G101" s="109" t="str">
        <f t="shared" si="11"/>
        <v xml:space="preserve">0 </v>
      </c>
      <c r="H101" s="99">
        <f>B101+E101</f>
        <v>0</v>
      </c>
      <c r="I101" s="99"/>
      <c r="J101" s="99">
        <v>0</v>
      </c>
      <c r="K101" s="109" t="str">
        <f t="shared" si="12"/>
        <v xml:space="preserve">0 </v>
      </c>
      <c r="L101" s="46"/>
    </row>
    <row r="102" spans="1:14" s="8" customFormat="1" ht="24.75" customHeight="1">
      <c r="A102" s="127" t="s">
        <v>50</v>
      </c>
      <c r="B102" s="128">
        <f>B103+B104+B105+B106+B107</f>
        <v>61978</v>
      </c>
      <c r="C102" s="128">
        <f>C103+C104+C105+C106+C107</f>
        <v>50582</v>
      </c>
      <c r="D102" s="109">
        <f t="shared" si="10"/>
        <v>81.612830359159702</v>
      </c>
      <c r="E102" s="128">
        <f>E103+E104+E105+E106+E107</f>
        <v>0</v>
      </c>
      <c r="F102" s="128">
        <v>0</v>
      </c>
      <c r="G102" s="109" t="str">
        <f t="shared" si="11"/>
        <v xml:space="preserve">0 </v>
      </c>
      <c r="H102" s="128">
        <f>H103+H104+H105+H106+H107</f>
        <v>61978</v>
      </c>
      <c r="I102" s="128">
        <f>I103+I104+I105+I106+I107</f>
        <v>0</v>
      </c>
      <c r="J102" s="128">
        <f>J103+J104+J105+J106+J107</f>
        <v>50582</v>
      </c>
      <c r="K102" s="109">
        <f t="shared" si="12"/>
        <v>81.612830359159702</v>
      </c>
      <c r="L102" s="46"/>
    </row>
    <row r="103" spans="1:14" s="8" customFormat="1" ht="21" customHeight="1">
      <c r="A103" s="97" t="s">
        <v>13</v>
      </c>
      <c r="B103" s="98">
        <v>3003</v>
      </c>
      <c r="C103" s="98">
        <v>3100</v>
      </c>
      <c r="D103" s="109">
        <f t="shared" si="10"/>
        <v>103.23010323010323</v>
      </c>
      <c r="E103" s="98">
        <v>0</v>
      </c>
      <c r="F103" s="99">
        <v>0</v>
      </c>
      <c r="G103" s="109" t="str">
        <f t="shared" si="11"/>
        <v xml:space="preserve">0 </v>
      </c>
      <c r="H103" s="99">
        <v>3003</v>
      </c>
      <c r="I103" s="99"/>
      <c r="J103" s="100">
        <f>C103+F103</f>
        <v>3100</v>
      </c>
      <c r="K103" s="109">
        <f t="shared" si="12"/>
        <v>103.23010323010323</v>
      </c>
      <c r="L103" s="46"/>
    </row>
    <row r="104" spans="1:14" s="8" customFormat="1" ht="36" customHeight="1">
      <c r="A104" s="97" t="s">
        <v>33</v>
      </c>
      <c r="B104" s="98">
        <v>14373</v>
      </c>
      <c r="C104" s="98">
        <v>15596</v>
      </c>
      <c r="D104" s="109">
        <f t="shared" si="10"/>
        <v>108.50900994921034</v>
      </c>
      <c r="E104" s="98">
        <v>0</v>
      </c>
      <c r="F104" s="99">
        <v>0</v>
      </c>
      <c r="G104" s="109" t="str">
        <f t="shared" si="11"/>
        <v xml:space="preserve">0 </v>
      </c>
      <c r="H104" s="99">
        <f>B104+E104</f>
        <v>14373</v>
      </c>
      <c r="I104" s="99"/>
      <c r="J104" s="100">
        <f>C104+F104</f>
        <v>15596</v>
      </c>
      <c r="K104" s="109">
        <f t="shared" si="12"/>
        <v>108.50900994921034</v>
      </c>
      <c r="L104" s="46"/>
    </row>
    <row r="105" spans="1:14" s="8" customFormat="1" ht="36" customHeight="1">
      <c r="A105" s="97" t="s">
        <v>31</v>
      </c>
      <c r="B105" s="98">
        <v>26620</v>
      </c>
      <c r="C105" s="98">
        <v>26874</v>
      </c>
      <c r="D105" s="109">
        <f t="shared" si="10"/>
        <v>100.954169797145</v>
      </c>
      <c r="E105" s="98">
        <v>0</v>
      </c>
      <c r="F105" s="99">
        <v>0</v>
      </c>
      <c r="G105" s="109" t="str">
        <f t="shared" si="11"/>
        <v xml:space="preserve">0 </v>
      </c>
      <c r="H105" s="99">
        <f>B105+E105</f>
        <v>26620</v>
      </c>
      <c r="I105" s="99"/>
      <c r="J105" s="100">
        <f>C105+F105</f>
        <v>26874</v>
      </c>
      <c r="K105" s="109">
        <f t="shared" si="12"/>
        <v>100.954169797145</v>
      </c>
      <c r="L105" s="46"/>
    </row>
    <row r="106" spans="1:14" s="8" customFormat="1" ht="21" customHeight="1">
      <c r="A106" s="97" t="s">
        <v>58</v>
      </c>
      <c r="B106" s="98">
        <v>15670</v>
      </c>
      <c r="C106" s="98">
        <v>2444</v>
      </c>
      <c r="D106" s="109">
        <f t="shared" si="10"/>
        <v>15.596681557115508</v>
      </c>
      <c r="E106" s="98">
        <v>0</v>
      </c>
      <c r="F106" s="99">
        <v>0</v>
      </c>
      <c r="G106" s="109" t="str">
        <f t="shared" si="11"/>
        <v xml:space="preserve">0 </v>
      </c>
      <c r="H106" s="99">
        <f>B106+E106</f>
        <v>15670</v>
      </c>
      <c r="I106" s="99"/>
      <c r="J106" s="100">
        <f>C106+F106</f>
        <v>2444</v>
      </c>
      <c r="K106" s="109">
        <f t="shared" si="12"/>
        <v>15.596681557115508</v>
      </c>
      <c r="L106" s="46"/>
    </row>
    <row r="107" spans="1:14" s="8" customFormat="1" ht="35.25" customHeight="1">
      <c r="A107" s="97" t="s">
        <v>32</v>
      </c>
      <c r="B107" s="98">
        <v>2312</v>
      </c>
      <c r="C107" s="131">
        <v>2568</v>
      </c>
      <c r="D107" s="109">
        <f t="shared" si="10"/>
        <v>111.07266435986159</v>
      </c>
      <c r="E107" s="98">
        <v>0</v>
      </c>
      <c r="F107" s="99">
        <v>0</v>
      </c>
      <c r="G107" s="109" t="str">
        <f t="shared" si="11"/>
        <v xml:space="preserve">0 </v>
      </c>
      <c r="H107" s="99">
        <f>B107+E107</f>
        <v>2312</v>
      </c>
      <c r="I107" s="99"/>
      <c r="J107" s="100">
        <f>C107+F107</f>
        <v>2568</v>
      </c>
      <c r="K107" s="109">
        <f t="shared" si="12"/>
        <v>111.07266435986159</v>
      </c>
      <c r="L107" s="46"/>
    </row>
    <row r="108" spans="1:14" s="8" customFormat="1" ht="34.5" customHeight="1">
      <c r="A108" s="132" t="s">
        <v>59</v>
      </c>
      <c r="B108" s="130">
        <f>B109+B110+B111+B116+B117</f>
        <v>5735</v>
      </c>
      <c r="C108" s="130">
        <f>C109+C110+C111+C116+C117</f>
        <v>7243</v>
      </c>
      <c r="D108" s="109">
        <f t="shared" si="10"/>
        <v>126.29468177855274</v>
      </c>
      <c r="E108" s="130">
        <f>E109+E110+E111+E116</f>
        <v>0</v>
      </c>
      <c r="F108" s="130">
        <f>F109+F110+F111+F116</f>
        <v>0</v>
      </c>
      <c r="G108" s="109" t="str">
        <f t="shared" si="11"/>
        <v xml:space="preserve">0 </v>
      </c>
      <c r="H108" s="133">
        <f>H109+H110+H111+H116+H117</f>
        <v>5735</v>
      </c>
      <c r="I108" s="133">
        <f>I109+I110+I111+I116+I117</f>
        <v>0</v>
      </c>
      <c r="J108" s="133">
        <f>J109+J110+J111+J116+J117</f>
        <v>7243</v>
      </c>
      <c r="K108" s="109">
        <f t="shared" si="12"/>
        <v>126.29468177855274</v>
      </c>
      <c r="L108" s="46"/>
      <c r="N108" s="21"/>
    </row>
    <row r="109" spans="1:14" s="8" customFormat="1" ht="22.5" customHeight="1">
      <c r="A109" s="97" t="s">
        <v>60</v>
      </c>
      <c r="B109" s="98">
        <v>3506</v>
      </c>
      <c r="C109" s="131">
        <v>3698</v>
      </c>
      <c r="D109" s="109">
        <f t="shared" si="10"/>
        <v>105.47632629777523</v>
      </c>
      <c r="E109" s="98">
        <v>0</v>
      </c>
      <c r="F109" s="99">
        <v>0</v>
      </c>
      <c r="G109" s="109" t="str">
        <f t="shared" si="11"/>
        <v xml:space="preserve">0 </v>
      </c>
      <c r="H109" s="99">
        <f>B109+E109</f>
        <v>3506</v>
      </c>
      <c r="I109" s="99"/>
      <c r="J109" s="100">
        <f>C109+F109</f>
        <v>3698</v>
      </c>
      <c r="K109" s="109">
        <f t="shared" si="12"/>
        <v>105.47632629777523</v>
      </c>
      <c r="L109" s="46"/>
    </row>
    <row r="110" spans="1:14" s="8" customFormat="1" ht="22.5" customHeight="1">
      <c r="A110" s="97" t="s">
        <v>61</v>
      </c>
      <c r="B110" s="98">
        <v>2174</v>
      </c>
      <c r="C110" s="131">
        <v>3453</v>
      </c>
      <c r="D110" s="109">
        <f t="shared" si="10"/>
        <v>158.83164673413063</v>
      </c>
      <c r="E110" s="98">
        <v>0</v>
      </c>
      <c r="F110" s="99">
        <v>0</v>
      </c>
      <c r="G110" s="109" t="str">
        <f t="shared" si="11"/>
        <v xml:space="preserve">0 </v>
      </c>
      <c r="H110" s="99">
        <f>B110+E110</f>
        <v>2174</v>
      </c>
      <c r="I110" s="99"/>
      <c r="J110" s="100">
        <f>C110+F110</f>
        <v>3453</v>
      </c>
      <c r="K110" s="109">
        <f t="shared" si="12"/>
        <v>158.83164673413063</v>
      </c>
      <c r="L110" s="46"/>
    </row>
    <row r="111" spans="1:14" s="8" customFormat="1" ht="54.75" hidden="1" customHeight="1">
      <c r="A111" s="97" t="s">
        <v>77</v>
      </c>
      <c r="B111" s="98">
        <v>0</v>
      </c>
      <c r="C111" s="131"/>
      <c r="D111" s="109" t="str">
        <f t="shared" si="10"/>
        <v xml:space="preserve">0 </v>
      </c>
      <c r="E111" s="98">
        <v>0</v>
      </c>
      <c r="F111" s="99">
        <v>0</v>
      </c>
      <c r="G111" s="109" t="str">
        <f t="shared" si="11"/>
        <v xml:space="preserve">0 </v>
      </c>
      <c r="H111" s="99">
        <f t="shared" ref="H111:H117" si="14">B111+E111</f>
        <v>0</v>
      </c>
      <c r="I111" s="99"/>
      <c r="J111" s="100">
        <f t="shared" ref="J111:J117" si="15">C111+F111</f>
        <v>0</v>
      </c>
      <c r="K111" s="109" t="str">
        <f t="shared" si="12"/>
        <v xml:space="preserve">0 </v>
      </c>
      <c r="L111" s="46"/>
    </row>
    <row r="112" spans="1:14" s="8" customFormat="1" ht="33" hidden="1" customHeight="1">
      <c r="A112" s="132" t="s">
        <v>65</v>
      </c>
      <c r="B112" s="130">
        <f>B113+B114</f>
        <v>0</v>
      </c>
      <c r="C112" s="133"/>
      <c r="D112" s="109" t="str">
        <f t="shared" si="10"/>
        <v xml:space="preserve">0 </v>
      </c>
      <c r="E112" s="130">
        <f>E113+E114</f>
        <v>0</v>
      </c>
      <c r="F112" s="133">
        <f>F113+F114</f>
        <v>0</v>
      </c>
      <c r="G112" s="109" t="str">
        <f t="shared" si="11"/>
        <v xml:space="preserve">0 </v>
      </c>
      <c r="H112" s="99">
        <f t="shared" si="14"/>
        <v>0</v>
      </c>
      <c r="I112" s="133"/>
      <c r="J112" s="100">
        <f t="shared" si="15"/>
        <v>0</v>
      </c>
      <c r="K112" s="109" t="str">
        <f t="shared" si="12"/>
        <v xml:space="preserve">0 </v>
      </c>
      <c r="L112" s="46"/>
    </row>
    <row r="113" spans="1:12" s="8" customFormat="1" ht="26.25" hidden="1" customHeight="1">
      <c r="A113" s="97" t="s">
        <v>66</v>
      </c>
      <c r="B113" s="98"/>
      <c r="C113" s="131"/>
      <c r="D113" s="109" t="str">
        <f t="shared" si="10"/>
        <v xml:space="preserve">0 </v>
      </c>
      <c r="E113" s="98">
        <v>0</v>
      </c>
      <c r="F113" s="99">
        <v>0</v>
      </c>
      <c r="G113" s="109" t="str">
        <f t="shared" si="11"/>
        <v xml:space="preserve">0 </v>
      </c>
      <c r="H113" s="99">
        <f t="shared" si="14"/>
        <v>0</v>
      </c>
      <c r="I113" s="99"/>
      <c r="J113" s="100">
        <f t="shared" si="15"/>
        <v>0</v>
      </c>
      <c r="K113" s="109" t="str">
        <f t="shared" si="12"/>
        <v xml:space="preserve">0 </v>
      </c>
      <c r="L113" s="46"/>
    </row>
    <row r="114" spans="1:12" s="8" customFormat="1" ht="27" hidden="1" customHeight="1">
      <c r="A114" s="97" t="s">
        <v>67</v>
      </c>
      <c r="B114" s="98">
        <v>0</v>
      </c>
      <c r="C114" s="131"/>
      <c r="D114" s="109" t="str">
        <f t="shared" si="10"/>
        <v xml:space="preserve">0 </v>
      </c>
      <c r="E114" s="98">
        <v>0</v>
      </c>
      <c r="F114" s="99">
        <v>0</v>
      </c>
      <c r="G114" s="109" t="str">
        <f t="shared" si="11"/>
        <v xml:space="preserve">0 </v>
      </c>
      <c r="H114" s="99">
        <f t="shared" si="14"/>
        <v>0</v>
      </c>
      <c r="I114" s="99"/>
      <c r="J114" s="100">
        <f t="shared" si="15"/>
        <v>0</v>
      </c>
      <c r="K114" s="109" t="str">
        <f t="shared" si="12"/>
        <v xml:space="preserve">0 </v>
      </c>
      <c r="L114" s="46"/>
    </row>
    <row r="115" spans="1:12" s="8" customFormat="1" ht="27" hidden="1" customHeight="1">
      <c r="A115" s="97" t="s">
        <v>68</v>
      </c>
      <c r="B115" s="98">
        <v>0</v>
      </c>
      <c r="C115" s="131"/>
      <c r="D115" s="109" t="str">
        <f t="shared" si="10"/>
        <v xml:space="preserve">0 </v>
      </c>
      <c r="E115" s="98">
        <v>0</v>
      </c>
      <c r="F115" s="99">
        <v>0</v>
      </c>
      <c r="G115" s="109" t="str">
        <f t="shared" si="11"/>
        <v xml:space="preserve">0 </v>
      </c>
      <c r="H115" s="99">
        <f t="shared" si="14"/>
        <v>0</v>
      </c>
      <c r="I115" s="99"/>
      <c r="J115" s="100">
        <f t="shared" si="15"/>
        <v>0</v>
      </c>
      <c r="K115" s="109" t="str">
        <f t="shared" si="12"/>
        <v xml:space="preserve">0 </v>
      </c>
      <c r="L115" s="46"/>
    </row>
    <row r="116" spans="1:12" s="8" customFormat="1" ht="30.75" hidden="1" customHeight="1">
      <c r="A116" s="97" t="s">
        <v>77</v>
      </c>
      <c r="B116" s="98"/>
      <c r="C116" s="131">
        <v>0</v>
      </c>
      <c r="D116" s="109" t="str">
        <f t="shared" si="10"/>
        <v xml:space="preserve">0 </v>
      </c>
      <c r="E116" s="98">
        <v>0</v>
      </c>
      <c r="F116" s="99">
        <v>0</v>
      </c>
      <c r="G116" s="109" t="str">
        <f t="shared" si="11"/>
        <v xml:space="preserve">0 </v>
      </c>
      <c r="H116" s="99">
        <f t="shared" si="14"/>
        <v>0</v>
      </c>
      <c r="I116" s="99"/>
      <c r="J116" s="100">
        <f t="shared" si="15"/>
        <v>0</v>
      </c>
      <c r="K116" s="109" t="str">
        <f t="shared" si="12"/>
        <v xml:space="preserve">0 </v>
      </c>
      <c r="L116" s="46"/>
    </row>
    <row r="117" spans="1:12" s="8" customFormat="1" ht="30.75" customHeight="1">
      <c r="A117" s="97" t="s">
        <v>119</v>
      </c>
      <c r="B117" s="98">
        <v>55</v>
      </c>
      <c r="C117" s="131">
        <v>92</v>
      </c>
      <c r="D117" s="109">
        <f t="shared" si="10"/>
        <v>167.27272727272725</v>
      </c>
      <c r="E117" s="98">
        <v>0</v>
      </c>
      <c r="F117" s="99">
        <v>0</v>
      </c>
      <c r="G117" s="109" t="str">
        <f t="shared" si="11"/>
        <v xml:space="preserve">0 </v>
      </c>
      <c r="H117" s="99">
        <f t="shared" si="14"/>
        <v>55</v>
      </c>
      <c r="I117" s="99"/>
      <c r="J117" s="100">
        <f t="shared" si="15"/>
        <v>92</v>
      </c>
      <c r="K117" s="109"/>
      <c r="L117" s="46"/>
    </row>
    <row r="118" spans="1:12" s="8" customFormat="1" ht="35.25" customHeight="1">
      <c r="A118" s="132" t="s">
        <v>65</v>
      </c>
      <c r="B118" s="128">
        <f>B119+B121</f>
        <v>255</v>
      </c>
      <c r="C118" s="128">
        <f>C119+C121</f>
        <v>372</v>
      </c>
      <c r="D118" s="109">
        <f t="shared" si="10"/>
        <v>145.88235294117646</v>
      </c>
      <c r="E118" s="128">
        <f>E120+E119</f>
        <v>0</v>
      </c>
      <c r="F118" s="128">
        <f>F120+F119+F121</f>
        <v>0</v>
      </c>
      <c r="G118" s="109" t="str">
        <f t="shared" si="11"/>
        <v xml:space="preserve">0 </v>
      </c>
      <c r="H118" s="128">
        <f>H119+H121</f>
        <v>255</v>
      </c>
      <c r="I118" s="128">
        <f>I120+I119+I121</f>
        <v>0</v>
      </c>
      <c r="J118" s="128">
        <f>J120+J119+J121</f>
        <v>372</v>
      </c>
      <c r="K118" s="109">
        <f t="shared" ref="K118:K128" si="16">IF(H118=0,  "0 ", J118/H118*100)</f>
        <v>145.88235294117646</v>
      </c>
      <c r="L118" s="46"/>
    </row>
    <row r="119" spans="1:12" s="8" customFormat="1" ht="34.5" customHeight="1">
      <c r="A119" s="97" t="s">
        <v>66</v>
      </c>
      <c r="B119" s="129">
        <v>0</v>
      </c>
      <c r="C119" s="129">
        <v>50</v>
      </c>
      <c r="D119" s="109" t="str">
        <f t="shared" si="10"/>
        <v xml:space="preserve">0 </v>
      </c>
      <c r="E119" s="129">
        <v>0</v>
      </c>
      <c r="F119" s="129">
        <v>0</v>
      </c>
      <c r="G119" s="109" t="str">
        <f t="shared" si="11"/>
        <v xml:space="preserve">0 </v>
      </c>
      <c r="H119" s="99">
        <f>B119+E119</f>
        <v>0</v>
      </c>
      <c r="I119" s="99"/>
      <c r="J119" s="100">
        <f>C119+F119</f>
        <v>50</v>
      </c>
      <c r="K119" s="109" t="str">
        <f t="shared" si="16"/>
        <v xml:space="preserve">0 </v>
      </c>
      <c r="L119" s="46"/>
    </row>
    <row r="120" spans="1:12" s="8" customFormat="1" ht="54.75" hidden="1" customHeight="1">
      <c r="A120" s="97" t="s">
        <v>67</v>
      </c>
      <c r="B120" s="98"/>
      <c r="C120" s="131">
        <v>0</v>
      </c>
      <c r="D120" s="109" t="str">
        <f t="shared" si="10"/>
        <v xml:space="preserve">0 </v>
      </c>
      <c r="E120" s="98">
        <v>0</v>
      </c>
      <c r="F120" s="99">
        <v>0</v>
      </c>
      <c r="G120" s="109" t="str">
        <f t="shared" si="11"/>
        <v xml:space="preserve">0 </v>
      </c>
      <c r="H120" s="99">
        <f>B120+E120</f>
        <v>0</v>
      </c>
      <c r="I120" s="99"/>
      <c r="J120" s="100">
        <f>C120+F120</f>
        <v>0</v>
      </c>
      <c r="K120" s="109" t="str">
        <f t="shared" si="16"/>
        <v xml:space="preserve">0 </v>
      </c>
      <c r="L120" s="46"/>
    </row>
    <row r="121" spans="1:12" s="8" customFormat="1" ht="38.25" customHeight="1">
      <c r="A121" s="97" t="s">
        <v>67</v>
      </c>
      <c r="B121" s="98">
        <v>255</v>
      </c>
      <c r="C121" s="131">
        <v>322</v>
      </c>
      <c r="D121" s="109">
        <f t="shared" si="10"/>
        <v>126.27450980392156</v>
      </c>
      <c r="E121" s="98">
        <v>0</v>
      </c>
      <c r="F121" s="99">
        <v>0</v>
      </c>
      <c r="G121" s="109" t="str">
        <f t="shared" si="11"/>
        <v xml:space="preserve">0 </v>
      </c>
      <c r="H121" s="99">
        <f>B121+E121</f>
        <v>255</v>
      </c>
      <c r="I121" s="99"/>
      <c r="J121" s="100">
        <f>C121+F121</f>
        <v>322</v>
      </c>
      <c r="K121" s="109">
        <f t="shared" si="16"/>
        <v>126.27450980392156</v>
      </c>
      <c r="L121" s="46"/>
    </row>
    <row r="122" spans="1:12" s="13" customFormat="1" ht="52.5" hidden="1" customHeight="1">
      <c r="A122" s="132" t="s">
        <v>98</v>
      </c>
      <c r="B122" s="130">
        <f>B123</f>
        <v>0</v>
      </c>
      <c r="C122" s="130">
        <f>C123</f>
        <v>0</v>
      </c>
      <c r="D122" s="109" t="str">
        <f t="shared" si="10"/>
        <v xml:space="preserve">0 </v>
      </c>
      <c r="E122" s="130">
        <f t="shared" ref="E122:J122" si="17">E123</f>
        <v>0</v>
      </c>
      <c r="F122" s="130">
        <f t="shared" si="17"/>
        <v>0</v>
      </c>
      <c r="G122" s="130" t="str">
        <f t="shared" si="17"/>
        <v xml:space="preserve">0 </v>
      </c>
      <c r="H122" s="130">
        <f t="shared" si="17"/>
        <v>0</v>
      </c>
      <c r="I122" s="130">
        <f t="shared" si="17"/>
        <v>0</v>
      </c>
      <c r="J122" s="130">
        <f t="shared" si="17"/>
        <v>0</v>
      </c>
      <c r="K122" s="109" t="str">
        <f t="shared" si="16"/>
        <v xml:space="preserve">0 </v>
      </c>
      <c r="L122" s="49"/>
    </row>
    <row r="123" spans="1:12" s="8" customFormat="1" ht="33" hidden="1" customHeight="1">
      <c r="A123" s="97" t="s">
        <v>98</v>
      </c>
      <c r="B123" s="98">
        <v>0</v>
      </c>
      <c r="C123" s="131">
        <v>0</v>
      </c>
      <c r="D123" s="109" t="str">
        <f t="shared" si="10"/>
        <v xml:space="preserve">0 </v>
      </c>
      <c r="E123" s="98">
        <v>0</v>
      </c>
      <c r="F123" s="99">
        <v>0</v>
      </c>
      <c r="G123" s="98" t="str">
        <f>G124</f>
        <v xml:space="preserve">0 </v>
      </c>
      <c r="H123" s="99">
        <f>B123+E123</f>
        <v>0</v>
      </c>
      <c r="I123" s="99">
        <f>C123+F123</f>
        <v>0</v>
      </c>
      <c r="J123" s="99">
        <f>D123+G123</f>
        <v>0</v>
      </c>
      <c r="K123" s="109" t="str">
        <f t="shared" si="16"/>
        <v xml:space="preserve">0 </v>
      </c>
    </row>
    <row r="124" spans="1:12" s="8" customFormat="1" ht="35.25" customHeight="1">
      <c r="A124" s="127" t="s">
        <v>51</v>
      </c>
      <c r="B124" s="128">
        <f>B125+B126+B127</f>
        <v>6382</v>
      </c>
      <c r="C124" s="128">
        <f>C125+C126+C127</f>
        <v>7927</v>
      </c>
      <c r="D124" s="109">
        <f t="shared" si="10"/>
        <v>124.20871200250704</v>
      </c>
      <c r="E124" s="128">
        <f>E125+E126+E127</f>
        <v>0</v>
      </c>
      <c r="F124" s="128">
        <f>F125+F126+F127</f>
        <v>0</v>
      </c>
      <c r="G124" s="109" t="str">
        <f>IF(E124=0,  "0 ", F124/E124*100)</f>
        <v xml:space="preserve">0 </v>
      </c>
      <c r="H124" s="128">
        <f>H125+H126+H127</f>
        <v>0</v>
      </c>
      <c r="I124" s="128">
        <f>I125+I126+I127</f>
        <v>19806</v>
      </c>
      <c r="J124" s="128">
        <f>J125+J126+J127</f>
        <v>0</v>
      </c>
      <c r="K124" s="109" t="str">
        <f t="shared" si="16"/>
        <v xml:space="preserve">0 </v>
      </c>
    </row>
    <row r="125" spans="1:12" s="8" customFormat="1" ht="50.25" customHeight="1">
      <c r="A125" s="97" t="s">
        <v>62</v>
      </c>
      <c r="B125" s="98">
        <v>6382</v>
      </c>
      <c r="C125" s="131">
        <v>7927</v>
      </c>
      <c r="D125" s="109">
        <f t="shared" si="10"/>
        <v>124.20871200250704</v>
      </c>
      <c r="E125" s="98">
        <v>0</v>
      </c>
      <c r="F125" s="99">
        <v>0</v>
      </c>
      <c r="G125" s="109" t="str">
        <f>IF(E125=0,  "0 ", F125/E125*100)</f>
        <v xml:space="preserve">0 </v>
      </c>
      <c r="H125" s="99">
        <v>0</v>
      </c>
      <c r="I125" s="99">
        <v>19806</v>
      </c>
      <c r="J125" s="100">
        <v>0</v>
      </c>
      <c r="K125" s="109" t="str">
        <f t="shared" si="16"/>
        <v xml:space="preserve">0 </v>
      </c>
    </row>
    <row r="126" spans="1:12" s="8" customFormat="1" ht="1.5" hidden="1" customHeight="1">
      <c r="A126" s="97" t="s">
        <v>64</v>
      </c>
      <c r="B126" s="98">
        <v>0</v>
      </c>
      <c r="C126" s="131">
        <v>0</v>
      </c>
      <c r="D126" s="109" t="str">
        <f t="shared" si="10"/>
        <v xml:space="preserve">0 </v>
      </c>
      <c r="E126" s="98">
        <v>0</v>
      </c>
      <c r="F126" s="99">
        <v>0</v>
      </c>
      <c r="G126" s="109" t="str">
        <f>IF(E126=0,  "0 ", F126/E126*100)</f>
        <v xml:space="preserve">0 </v>
      </c>
      <c r="H126" s="99">
        <f>B126+E126</f>
        <v>0</v>
      </c>
      <c r="I126" s="99"/>
      <c r="J126" s="99">
        <f>C126+F126</f>
        <v>0</v>
      </c>
      <c r="K126" s="109" t="str">
        <f t="shared" si="16"/>
        <v xml:space="preserve">0 </v>
      </c>
    </row>
    <row r="127" spans="1:12" s="8" customFormat="1" ht="23.25" hidden="1" customHeight="1">
      <c r="A127" s="97" t="s">
        <v>63</v>
      </c>
      <c r="B127" s="98">
        <v>0</v>
      </c>
      <c r="C127" s="131">
        <v>0</v>
      </c>
      <c r="D127" s="109" t="str">
        <f t="shared" si="10"/>
        <v xml:space="preserve">0 </v>
      </c>
      <c r="E127" s="131">
        <v>0</v>
      </c>
      <c r="F127" s="99">
        <v>0</v>
      </c>
      <c r="G127" s="109" t="str">
        <f>IF(E127=0,  "0 ", F127/E127*100)</f>
        <v xml:space="preserve">0 </v>
      </c>
      <c r="H127" s="99">
        <f>B127+E127</f>
        <v>0</v>
      </c>
      <c r="I127" s="99"/>
      <c r="J127" s="99">
        <f>C127+F127</f>
        <v>0</v>
      </c>
      <c r="K127" s="109" t="str">
        <f t="shared" si="16"/>
        <v xml:space="preserve">0 </v>
      </c>
    </row>
    <row r="128" spans="1:12" s="8" customFormat="1" ht="36" customHeight="1">
      <c r="A128" s="132" t="s">
        <v>4</v>
      </c>
      <c r="B128" s="133">
        <f>B48+B56+B59+B65+B73+B79+B84+B93+B97+B102+B108+B118+B124+B122+B82</f>
        <v>207988</v>
      </c>
      <c r="C128" s="133">
        <f>C48+C56+C59+C65+C73+C79+C84+C93+C97+C102+C108+C118+C124+C122</f>
        <v>283465</v>
      </c>
      <c r="D128" s="109">
        <f t="shared" si="10"/>
        <v>136.28911283343271</v>
      </c>
      <c r="E128" s="133">
        <f>E48+E56+E59+E65+E73+E79+E84+E93+E97+E102+E108+E118+E124+E122</f>
        <v>16421</v>
      </c>
      <c r="F128" s="133">
        <f>F48+F56+F59+F65+F73+F79+F84+F93+F97+F102+F108+F118+F124+F122</f>
        <v>23249</v>
      </c>
      <c r="G128" s="109">
        <f>IF(E128=0,  "0 ", F128/E128*100)</f>
        <v>141.58090250289263</v>
      </c>
      <c r="H128" s="133">
        <f>H48+H56+H59+H65+H73+H79+H84+H93+H97+H102+H108+H118+H124+H122+H82</f>
        <v>215222</v>
      </c>
      <c r="I128" s="133">
        <f>I48+I56+I59+I65+I73+I79+I84+I93+I97+I102+I108+I118+I124+I122+I63</f>
        <v>32689</v>
      </c>
      <c r="J128" s="133">
        <f>J48+J56+J59+J65+J73+J79+J84+J93+J97+J102+J108+J118+J124+J122</f>
        <v>284327</v>
      </c>
      <c r="K128" s="109">
        <f t="shared" si="16"/>
        <v>132.10870635901534</v>
      </c>
    </row>
    <row r="129" spans="1:11" s="22" customFormat="1" ht="15.75" customHeight="1">
      <c r="A129" s="2"/>
      <c r="B129" s="2"/>
      <c r="C129" s="2"/>
      <c r="D129" s="2"/>
      <c r="E129" s="2"/>
      <c r="F129" s="1"/>
      <c r="G129" s="1"/>
      <c r="H129" s="1"/>
      <c r="I129" s="1"/>
      <c r="J129" s="47"/>
      <c r="K129" s="47"/>
    </row>
    <row r="130" spans="1:11" s="22" customFormat="1" ht="12" customHeight="1">
      <c r="A130" s="2"/>
      <c r="B130" s="2"/>
      <c r="C130" s="2"/>
      <c r="D130" s="2"/>
      <c r="E130" s="2"/>
      <c r="F130" s="1"/>
      <c r="G130" s="50"/>
      <c r="H130" s="50"/>
      <c r="I130" s="50"/>
      <c r="J130" s="51"/>
      <c r="K130" s="48"/>
    </row>
    <row r="131" spans="1:11" s="8" customFormat="1" ht="69.75" customHeight="1">
      <c r="A131" s="23" t="s">
        <v>109</v>
      </c>
      <c r="B131" s="24"/>
      <c r="C131" s="24"/>
      <c r="D131" s="25"/>
      <c r="E131" s="26"/>
      <c r="F131" s="27"/>
      <c r="G131" s="28"/>
      <c r="H131" s="27" t="s">
        <v>108</v>
      </c>
      <c r="I131" s="27"/>
      <c r="J131" s="28"/>
      <c r="K131" s="8" t="s">
        <v>94</v>
      </c>
    </row>
    <row r="132" spans="1:11" s="8" customFormat="1" ht="15.75" customHeight="1">
      <c r="A132" s="29"/>
      <c r="B132" s="20"/>
      <c r="C132" s="30"/>
      <c r="D132" s="1"/>
      <c r="F132" s="27"/>
      <c r="G132" s="28"/>
      <c r="J132" s="31"/>
      <c r="K132" s="22"/>
    </row>
    <row r="133" spans="1:11" s="8" customFormat="1">
      <c r="C133" s="32"/>
      <c r="D133" s="33"/>
      <c r="F133" s="10"/>
      <c r="G133" s="34"/>
      <c r="H133" s="10"/>
      <c r="I133" s="10"/>
      <c r="J133" s="35"/>
      <c r="K133" s="22"/>
    </row>
    <row r="134" spans="1:11">
      <c r="E134" s="39"/>
    </row>
    <row r="135" spans="1:11">
      <c r="A135" s="103"/>
      <c r="H135" s="42"/>
      <c r="I135" s="42"/>
      <c r="J135" s="42"/>
    </row>
    <row r="136" spans="1:11">
      <c r="G136" s="27"/>
      <c r="H136" s="28"/>
      <c r="I136" s="28"/>
      <c r="J136" s="8"/>
    </row>
  </sheetData>
  <mergeCells count="14">
    <mergeCell ref="A45:K45"/>
    <mergeCell ref="A46:A47"/>
    <mergeCell ref="B46:D46"/>
    <mergeCell ref="E46:G46"/>
    <mergeCell ref="H46:K46"/>
    <mergeCell ref="A7:A8"/>
    <mergeCell ref="B7:D7"/>
    <mergeCell ref="E7:G7"/>
    <mergeCell ref="H7:K7"/>
    <mergeCell ref="A1:J1"/>
    <mergeCell ref="A2:J2"/>
    <mergeCell ref="A3:J3"/>
    <mergeCell ref="J5:K5"/>
    <mergeCell ref="A6:K6"/>
  </mergeCells>
  <printOptions horizontalCentered="1"/>
  <pageMargins left="0.15748031496062992" right="0" top="0.15748031496062992" bottom="0.15748031496062992" header="0.15748031496062992" footer="0.15748031496062992"/>
  <pageSetup paperSize="9" scale="66" fitToHeight="3" orientation="portrait" r:id="rId1"/>
  <headerFooter alignWithMargins="0"/>
  <rowBreaks count="1" manualBreakCount="1">
    <brk id="44" max="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topLeftCell="A14" zoomScale="65" zoomScaleNormal="65" zoomScaleSheetLayoutView="85" workbookViewId="0">
      <selection activeCell="O46" sqref="O46"/>
    </sheetView>
  </sheetViews>
  <sheetFormatPr defaultRowHeight="17.25"/>
  <cols>
    <col min="1" max="1" width="47.5703125" style="40" customWidth="1"/>
    <col min="2" max="2" width="17.28515625" style="40" customWidth="1"/>
    <col min="3" max="3" width="17.42578125" style="94" customWidth="1"/>
    <col min="4" max="4" width="14.85546875" style="95" customWidth="1"/>
    <col min="5" max="5" width="15.140625" style="40" customWidth="1"/>
    <col min="6" max="6" width="14" style="40" customWidth="1"/>
    <col min="7" max="7" width="16.28515625" style="41" customWidth="1"/>
    <col min="8" max="8" width="17.42578125" style="40" customWidth="1"/>
    <col min="9" max="9" width="13.42578125" style="40" hidden="1" customWidth="1"/>
    <col min="10" max="10" width="17.42578125" style="40" customWidth="1"/>
    <col min="11" max="11" width="15.7109375" style="82" customWidth="1"/>
    <col min="12" max="12" width="11.42578125" style="83" bestFit="1" customWidth="1"/>
    <col min="13" max="13" width="9.140625" style="83"/>
    <col min="14" max="14" width="13.42578125" style="83" bestFit="1" customWidth="1"/>
    <col min="15" max="16384" width="9.140625" style="83"/>
  </cols>
  <sheetData>
    <row r="1" spans="1:11" ht="22.5" customHeight="1">
      <c r="A1" s="262" t="s">
        <v>8</v>
      </c>
      <c r="B1" s="262"/>
      <c r="C1" s="262"/>
      <c r="D1" s="262"/>
      <c r="E1" s="262"/>
      <c r="F1" s="262"/>
      <c r="G1" s="262"/>
      <c r="H1" s="262"/>
      <c r="I1" s="262"/>
      <c r="J1" s="262"/>
      <c r="K1" s="149"/>
    </row>
    <row r="2" spans="1:11" ht="17.25" customHeight="1">
      <c r="A2" s="263" t="s">
        <v>24</v>
      </c>
      <c r="B2" s="263"/>
      <c r="C2" s="263"/>
      <c r="D2" s="263"/>
      <c r="E2" s="263"/>
      <c r="F2" s="263"/>
      <c r="G2" s="263"/>
      <c r="H2" s="263"/>
      <c r="I2" s="263"/>
      <c r="J2" s="263"/>
      <c r="K2" s="149"/>
    </row>
    <row r="3" spans="1:11" ht="15.75" customHeight="1">
      <c r="A3" s="262" t="s">
        <v>160</v>
      </c>
      <c r="B3" s="262"/>
      <c r="C3" s="262"/>
      <c r="D3" s="262"/>
      <c r="E3" s="262"/>
      <c r="F3" s="262"/>
      <c r="G3" s="262"/>
      <c r="H3" s="262"/>
      <c r="I3" s="262"/>
      <c r="J3" s="262"/>
      <c r="K3" s="149"/>
    </row>
    <row r="4" spans="1:11" ht="39" hidden="1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9"/>
    </row>
    <row r="5" spans="1:11" ht="21" customHeight="1">
      <c r="A5" s="148"/>
      <c r="B5" s="148"/>
      <c r="C5" s="148"/>
      <c r="D5" s="150"/>
      <c r="E5" s="148"/>
      <c r="F5" s="148"/>
      <c r="G5" s="150"/>
      <c r="H5" s="148"/>
      <c r="I5" s="148"/>
      <c r="J5" s="264" t="s">
        <v>37</v>
      </c>
      <c r="K5" s="264"/>
    </row>
    <row r="6" spans="1:11" ht="18.75">
      <c r="A6" s="265" t="s">
        <v>43</v>
      </c>
      <c r="B6" s="266"/>
      <c r="C6" s="266"/>
      <c r="D6" s="266"/>
      <c r="E6" s="266"/>
      <c r="F6" s="266"/>
      <c r="G6" s="266"/>
      <c r="H6" s="266"/>
      <c r="I6" s="266"/>
      <c r="J6" s="266"/>
      <c r="K6" s="267"/>
    </row>
    <row r="7" spans="1:11" ht="21" customHeight="1">
      <c r="A7" s="253" t="s">
        <v>0</v>
      </c>
      <c r="B7" s="255" t="s">
        <v>23</v>
      </c>
      <c r="C7" s="256"/>
      <c r="D7" s="257"/>
      <c r="E7" s="258" t="s">
        <v>38</v>
      </c>
      <c r="F7" s="259"/>
      <c r="G7" s="260"/>
      <c r="H7" s="261" t="s">
        <v>74</v>
      </c>
      <c r="I7" s="261"/>
      <c r="J7" s="261"/>
      <c r="K7" s="261"/>
    </row>
    <row r="8" spans="1:11" s="10" customFormat="1" ht="88.5" customHeight="1">
      <c r="A8" s="254"/>
      <c r="B8" s="142" t="s">
        <v>144</v>
      </c>
      <c r="C8" s="142" t="s">
        <v>161</v>
      </c>
      <c r="D8" s="143" t="s">
        <v>53</v>
      </c>
      <c r="E8" s="142" t="s">
        <v>144</v>
      </c>
      <c r="F8" s="142" t="s">
        <v>161</v>
      </c>
      <c r="G8" s="143" t="s">
        <v>53</v>
      </c>
      <c r="H8" s="142" t="s">
        <v>144</v>
      </c>
      <c r="I8" s="142" t="s">
        <v>145</v>
      </c>
      <c r="J8" s="142" t="s">
        <v>161</v>
      </c>
      <c r="K8" s="143" t="s">
        <v>53</v>
      </c>
    </row>
    <row r="9" spans="1:11" s="10" customFormat="1" ht="21" customHeight="1">
      <c r="A9" s="144" t="s">
        <v>1</v>
      </c>
      <c r="B9" s="151">
        <f>SUM(B10:B19)</f>
        <v>209699</v>
      </c>
      <c r="C9" s="151">
        <f>SUM(C10:C19)</f>
        <v>70401</v>
      </c>
      <c r="D9" s="152">
        <f t="shared" ref="D9:D15" si="0">C9/B9*100</f>
        <v>33.572406163119517</v>
      </c>
      <c r="E9" s="151">
        <f>SUM(E10:E19)</f>
        <v>49061</v>
      </c>
      <c r="F9" s="151">
        <f>SUM(F10:F19)</f>
        <v>14732</v>
      </c>
      <c r="G9" s="152">
        <f>F9/E9*100</f>
        <v>30.027924420619229</v>
      </c>
      <c r="H9" s="153">
        <f t="shared" ref="H9:H37" si="1">B9+E9</f>
        <v>258760</v>
      </c>
      <c r="I9" s="153"/>
      <c r="J9" s="153">
        <f t="shared" ref="J9:J34" si="2">C9+F9</f>
        <v>85133</v>
      </c>
      <c r="K9" s="152">
        <f t="shared" ref="K9:K18" si="3">J9/H9*100</f>
        <v>32.900371000154585</v>
      </c>
    </row>
    <row r="10" spans="1:11" s="10" customFormat="1" ht="20.25" customHeight="1">
      <c r="A10" s="145" t="s">
        <v>90</v>
      </c>
      <c r="B10" s="154">
        <v>182012</v>
      </c>
      <c r="C10" s="154">
        <v>58113</v>
      </c>
      <c r="D10" s="152">
        <f t="shared" si="0"/>
        <v>31.928114629804625</v>
      </c>
      <c r="E10" s="154">
        <v>14888</v>
      </c>
      <c r="F10" s="155">
        <v>5207</v>
      </c>
      <c r="G10" s="152">
        <f>F10/E10*100</f>
        <v>34.974476088124661</v>
      </c>
      <c r="H10" s="155">
        <f t="shared" si="1"/>
        <v>196900</v>
      </c>
      <c r="I10" s="155"/>
      <c r="J10" s="155">
        <f t="shared" si="2"/>
        <v>63320</v>
      </c>
      <c r="K10" s="152">
        <f t="shared" si="3"/>
        <v>32.158456069070596</v>
      </c>
    </row>
    <row r="11" spans="1:11" s="10" customFormat="1" ht="24.75" customHeight="1">
      <c r="A11" s="145" t="s">
        <v>95</v>
      </c>
      <c r="B11" s="154">
        <v>12791</v>
      </c>
      <c r="C11" s="154">
        <v>4141</v>
      </c>
      <c r="D11" s="152">
        <f t="shared" si="0"/>
        <v>32.374325697756234</v>
      </c>
      <c r="E11" s="154">
        <v>3250</v>
      </c>
      <c r="F11" s="155">
        <v>1052</v>
      </c>
      <c r="G11" s="152">
        <f>F11/E11*100</f>
        <v>32.369230769230768</v>
      </c>
      <c r="H11" s="155">
        <f t="shared" si="1"/>
        <v>16041</v>
      </c>
      <c r="I11" s="155"/>
      <c r="J11" s="155">
        <f t="shared" si="2"/>
        <v>5193</v>
      </c>
      <c r="K11" s="152">
        <f t="shared" si="3"/>
        <v>32.373293435571348</v>
      </c>
    </row>
    <row r="12" spans="1:11" s="10" customFormat="1" ht="63.75" customHeight="1">
      <c r="A12" s="145" t="s">
        <v>141</v>
      </c>
      <c r="B12" s="154">
        <v>3177</v>
      </c>
      <c r="C12" s="154">
        <v>1128</v>
      </c>
      <c r="D12" s="152">
        <f t="shared" si="0"/>
        <v>35.505193578847972</v>
      </c>
      <c r="E12" s="154">
        <v>0</v>
      </c>
      <c r="F12" s="155">
        <v>0</v>
      </c>
      <c r="G12" s="152">
        <v>0</v>
      </c>
      <c r="H12" s="155">
        <f t="shared" si="1"/>
        <v>3177</v>
      </c>
      <c r="I12" s="155"/>
      <c r="J12" s="155">
        <f t="shared" si="2"/>
        <v>1128</v>
      </c>
      <c r="K12" s="152">
        <f t="shared" si="3"/>
        <v>35.505193578847972</v>
      </c>
    </row>
    <row r="13" spans="1:11" s="10" customFormat="1" ht="46.5" customHeight="1">
      <c r="A13" s="145" t="s">
        <v>85</v>
      </c>
      <c r="B13" s="154">
        <v>0</v>
      </c>
      <c r="C13" s="156">
        <v>6</v>
      </c>
      <c r="D13" s="152">
        <v>0</v>
      </c>
      <c r="E13" s="154">
        <v>0</v>
      </c>
      <c r="F13" s="155">
        <v>0</v>
      </c>
      <c r="G13" s="152">
        <v>0</v>
      </c>
      <c r="H13" s="155">
        <f t="shared" si="1"/>
        <v>0</v>
      </c>
      <c r="I13" s="155"/>
      <c r="J13" s="155">
        <f t="shared" si="2"/>
        <v>6</v>
      </c>
      <c r="K13" s="152">
        <v>0</v>
      </c>
    </row>
    <row r="14" spans="1:11" s="10" customFormat="1" ht="45.75" customHeight="1">
      <c r="A14" s="145" t="s">
        <v>15</v>
      </c>
      <c r="B14" s="154">
        <v>5626</v>
      </c>
      <c r="C14" s="156">
        <v>4790</v>
      </c>
      <c r="D14" s="152">
        <f t="shared" si="0"/>
        <v>85.140419480981151</v>
      </c>
      <c r="E14" s="154">
        <v>2936</v>
      </c>
      <c r="F14" s="155">
        <v>3767</v>
      </c>
      <c r="G14" s="152">
        <f>F14/E14*100</f>
        <v>128.30381471389646</v>
      </c>
      <c r="H14" s="155">
        <f t="shared" si="1"/>
        <v>8562</v>
      </c>
      <c r="I14" s="155"/>
      <c r="J14" s="155">
        <f t="shared" si="2"/>
        <v>8557</v>
      </c>
      <c r="K14" s="152">
        <f t="shared" si="3"/>
        <v>99.941602429338943</v>
      </c>
    </row>
    <row r="15" spans="1:11" s="10" customFormat="1" ht="61.5" customHeight="1">
      <c r="A15" s="145" t="s">
        <v>114</v>
      </c>
      <c r="B15" s="154">
        <v>4117</v>
      </c>
      <c r="C15" s="154">
        <v>1504</v>
      </c>
      <c r="D15" s="152">
        <f t="shared" si="0"/>
        <v>36.531454942919602</v>
      </c>
      <c r="E15" s="155">
        <v>0</v>
      </c>
      <c r="F15" s="155">
        <v>0</v>
      </c>
      <c r="G15" s="152">
        <v>0</v>
      </c>
      <c r="H15" s="155">
        <f t="shared" si="1"/>
        <v>4117</v>
      </c>
      <c r="I15" s="155"/>
      <c r="J15" s="155">
        <f t="shared" si="2"/>
        <v>1504</v>
      </c>
      <c r="K15" s="152">
        <f t="shared" si="3"/>
        <v>36.531454942919602</v>
      </c>
    </row>
    <row r="16" spans="1:11" s="10" customFormat="1" ht="41.25" customHeight="1">
      <c r="A16" s="145" t="s">
        <v>86</v>
      </c>
      <c r="B16" s="154">
        <v>0</v>
      </c>
      <c r="C16" s="156">
        <v>0</v>
      </c>
      <c r="D16" s="152">
        <v>0</v>
      </c>
      <c r="E16" s="155">
        <v>8917</v>
      </c>
      <c r="F16" s="155">
        <v>421</v>
      </c>
      <c r="G16" s="152">
        <f>F16/E16*100</f>
        <v>4.7213188292026471</v>
      </c>
      <c r="H16" s="155">
        <f t="shared" si="1"/>
        <v>8917</v>
      </c>
      <c r="I16" s="155"/>
      <c r="J16" s="155">
        <f t="shared" si="2"/>
        <v>421</v>
      </c>
      <c r="K16" s="152">
        <f t="shared" si="3"/>
        <v>4.7213188292026471</v>
      </c>
    </row>
    <row r="17" spans="1:15" s="10" customFormat="1" ht="20.25" customHeight="1">
      <c r="A17" s="145" t="s">
        <v>87</v>
      </c>
      <c r="B17" s="154">
        <v>0</v>
      </c>
      <c r="C17" s="156">
        <v>0</v>
      </c>
      <c r="D17" s="152">
        <v>0</v>
      </c>
      <c r="E17" s="154">
        <v>19070</v>
      </c>
      <c r="F17" s="155">
        <v>4285</v>
      </c>
      <c r="G17" s="152">
        <f>F17/E17*100</f>
        <v>22.469847928683798</v>
      </c>
      <c r="H17" s="155">
        <f t="shared" si="1"/>
        <v>19070</v>
      </c>
      <c r="I17" s="155"/>
      <c r="J17" s="155">
        <f t="shared" si="2"/>
        <v>4285</v>
      </c>
      <c r="K17" s="152">
        <f t="shared" si="3"/>
        <v>22.469847928683798</v>
      </c>
      <c r="L17" s="85"/>
      <c r="M17" s="85"/>
      <c r="N17" s="85"/>
      <c r="O17" s="85"/>
    </row>
    <row r="18" spans="1:15" s="10" customFormat="1" ht="23.25" customHeight="1">
      <c r="A18" s="145" t="s">
        <v>88</v>
      </c>
      <c r="B18" s="154">
        <v>1976</v>
      </c>
      <c r="C18" s="154">
        <v>719</v>
      </c>
      <c r="D18" s="152">
        <f>C18/B18*100</f>
        <v>36.386639676113361</v>
      </c>
      <c r="E18" s="154">
        <v>0</v>
      </c>
      <c r="F18" s="155">
        <v>0</v>
      </c>
      <c r="G18" s="152">
        <v>0</v>
      </c>
      <c r="H18" s="155">
        <f t="shared" si="1"/>
        <v>1976</v>
      </c>
      <c r="I18" s="155"/>
      <c r="J18" s="155">
        <f t="shared" si="2"/>
        <v>719</v>
      </c>
      <c r="K18" s="152">
        <f t="shared" si="3"/>
        <v>36.386639676113361</v>
      </c>
      <c r="L18" s="85"/>
      <c r="M18" s="85"/>
      <c r="N18" s="85"/>
      <c r="O18" s="85"/>
    </row>
    <row r="19" spans="1:15" s="10" customFormat="1" ht="39" hidden="1" customHeight="1">
      <c r="A19" s="145" t="s">
        <v>89</v>
      </c>
      <c r="B19" s="154">
        <v>0</v>
      </c>
      <c r="C19" s="154"/>
      <c r="D19" s="152">
        <v>0</v>
      </c>
      <c r="E19" s="154"/>
      <c r="F19" s="155"/>
      <c r="G19" s="152">
        <v>0</v>
      </c>
      <c r="H19" s="155">
        <f t="shared" si="1"/>
        <v>0</v>
      </c>
      <c r="I19" s="155"/>
      <c r="J19" s="155">
        <f t="shared" si="2"/>
        <v>0</v>
      </c>
      <c r="K19" s="152">
        <v>0</v>
      </c>
      <c r="L19" s="85"/>
      <c r="M19" s="85"/>
      <c r="N19" s="85"/>
      <c r="O19" s="85"/>
    </row>
    <row r="20" spans="1:15" s="87" customFormat="1" ht="22.5" customHeight="1">
      <c r="A20" s="144" t="s">
        <v>2</v>
      </c>
      <c r="B20" s="151">
        <f>SUM(B21:B33)</f>
        <v>28598</v>
      </c>
      <c r="C20" s="151">
        <f>SUM(C21:C33)</f>
        <v>13982</v>
      </c>
      <c r="D20" s="152">
        <f t="shared" ref="D20:D29" si="4">C20/B20*100</f>
        <v>48.891530876285053</v>
      </c>
      <c r="E20" s="151">
        <f>SUM(E21:E33)</f>
        <v>4865</v>
      </c>
      <c r="F20" s="151">
        <f>SUM(F21:F33)</f>
        <v>814</v>
      </c>
      <c r="G20" s="152">
        <f>F20/E20*100</f>
        <v>16.73175745118191</v>
      </c>
      <c r="H20" s="153">
        <f t="shared" si="1"/>
        <v>33463</v>
      </c>
      <c r="I20" s="153"/>
      <c r="J20" s="153">
        <f t="shared" si="2"/>
        <v>14796</v>
      </c>
      <c r="K20" s="152">
        <f>J20/H20*100</f>
        <v>44.215999760929982</v>
      </c>
      <c r="L20" s="86"/>
      <c r="M20" s="86"/>
      <c r="N20" s="86"/>
      <c r="O20" s="86"/>
    </row>
    <row r="21" spans="1:15" s="10" customFormat="1" ht="24" customHeight="1">
      <c r="A21" s="146" t="s">
        <v>16</v>
      </c>
      <c r="B21" s="156">
        <v>22338</v>
      </c>
      <c r="C21" s="154">
        <v>10094</v>
      </c>
      <c r="D21" s="152">
        <f t="shared" si="4"/>
        <v>45.187572745993378</v>
      </c>
      <c r="E21" s="154">
        <v>4425</v>
      </c>
      <c r="F21" s="155">
        <v>400</v>
      </c>
      <c r="G21" s="152">
        <f>F21/E21*100</f>
        <v>9.0395480225988702</v>
      </c>
      <c r="H21" s="155">
        <f t="shared" si="1"/>
        <v>26763</v>
      </c>
      <c r="I21" s="155"/>
      <c r="J21" s="155">
        <f t="shared" si="2"/>
        <v>10494</v>
      </c>
      <c r="K21" s="152">
        <f>J21/H21*100</f>
        <v>39.210850801479658</v>
      </c>
    </row>
    <row r="22" spans="1:15" s="10" customFormat="1" ht="27" customHeight="1">
      <c r="A22" s="146" t="s">
        <v>42</v>
      </c>
      <c r="B22" s="156">
        <v>700</v>
      </c>
      <c r="C22" s="154">
        <v>673</v>
      </c>
      <c r="D22" s="152">
        <f t="shared" si="4"/>
        <v>96.142857142857139</v>
      </c>
      <c r="E22" s="154">
        <v>340</v>
      </c>
      <c r="F22" s="155">
        <v>302</v>
      </c>
      <c r="G22" s="152">
        <f>F22/E22*100</f>
        <v>88.823529411764696</v>
      </c>
      <c r="H22" s="155">
        <f t="shared" si="1"/>
        <v>1040</v>
      </c>
      <c r="I22" s="155"/>
      <c r="J22" s="155">
        <f t="shared" si="2"/>
        <v>975</v>
      </c>
      <c r="K22" s="152">
        <f>J22/H22*100</f>
        <v>93.75</v>
      </c>
    </row>
    <row r="23" spans="1:15" s="10" customFormat="1" ht="47.25" hidden="1" customHeight="1">
      <c r="A23" s="146" t="s">
        <v>14</v>
      </c>
      <c r="B23" s="156">
        <v>0</v>
      </c>
      <c r="C23" s="154">
        <v>0</v>
      </c>
      <c r="D23" s="152">
        <v>0</v>
      </c>
      <c r="E23" s="154">
        <v>0</v>
      </c>
      <c r="F23" s="155">
        <v>0</v>
      </c>
      <c r="G23" s="152">
        <v>0</v>
      </c>
      <c r="H23" s="155">
        <f t="shared" si="1"/>
        <v>0</v>
      </c>
      <c r="I23" s="155"/>
      <c r="J23" s="155">
        <f t="shared" si="2"/>
        <v>0</v>
      </c>
      <c r="K23" s="152">
        <v>0</v>
      </c>
    </row>
    <row r="24" spans="1:15" s="10" customFormat="1" ht="51" customHeight="1">
      <c r="A24" s="146" t="s">
        <v>22</v>
      </c>
      <c r="B24" s="156">
        <v>184</v>
      </c>
      <c r="C24" s="154">
        <v>520</v>
      </c>
      <c r="D24" s="152">
        <f t="shared" si="4"/>
        <v>282.60869565217394</v>
      </c>
      <c r="E24" s="154">
        <v>0</v>
      </c>
      <c r="F24" s="155">
        <v>0</v>
      </c>
      <c r="G24" s="152">
        <v>0</v>
      </c>
      <c r="H24" s="155">
        <f t="shared" si="1"/>
        <v>184</v>
      </c>
      <c r="I24" s="155"/>
      <c r="J24" s="155">
        <f t="shared" si="2"/>
        <v>520</v>
      </c>
      <c r="K24" s="152">
        <f t="shared" ref="K24:K29" si="5">J24/H24*100</f>
        <v>282.60869565217394</v>
      </c>
    </row>
    <row r="25" spans="1:15" s="10" customFormat="1" ht="21.75" customHeight="1">
      <c r="A25" s="146" t="s">
        <v>102</v>
      </c>
      <c r="B25" s="156">
        <v>0</v>
      </c>
      <c r="C25" s="154">
        <v>18</v>
      </c>
      <c r="D25" s="152">
        <v>0</v>
      </c>
      <c r="E25" s="154">
        <v>0</v>
      </c>
      <c r="F25" s="155">
        <v>42</v>
      </c>
      <c r="G25" s="152">
        <v>0</v>
      </c>
      <c r="H25" s="155">
        <f t="shared" si="1"/>
        <v>0</v>
      </c>
      <c r="I25" s="155"/>
      <c r="J25" s="155">
        <f t="shared" si="2"/>
        <v>60</v>
      </c>
      <c r="K25" s="152">
        <v>0</v>
      </c>
    </row>
    <row r="26" spans="1:15" s="10" customFormat="1" ht="29.25" customHeight="1">
      <c r="A26" s="146" t="s">
        <v>52</v>
      </c>
      <c r="B26" s="154">
        <v>4306</v>
      </c>
      <c r="C26" s="154">
        <v>1927</v>
      </c>
      <c r="D26" s="152">
        <f t="shared" si="4"/>
        <v>44.751509521597768</v>
      </c>
      <c r="E26" s="154">
        <v>0</v>
      </c>
      <c r="F26" s="155">
        <v>0</v>
      </c>
      <c r="G26" s="152">
        <v>0</v>
      </c>
      <c r="H26" s="155">
        <f t="shared" si="1"/>
        <v>4306</v>
      </c>
      <c r="I26" s="155"/>
      <c r="J26" s="155">
        <f t="shared" si="2"/>
        <v>1927</v>
      </c>
      <c r="K26" s="152">
        <f t="shared" si="5"/>
        <v>44.751509521597768</v>
      </c>
    </row>
    <row r="27" spans="1:15" s="10" customFormat="1" ht="22.5" customHeight="1">
      <c r="A27" s="146" t="s">
        <v>18</v>
      </c>
      <c r="B27" s="154">
        <v>350</v>
      </c>
      <c r="C27" s="154">
        <v>0</v>
      </c>
      <c r="D27" s="152">
        <f t="shared" si="4"/>
        <v>0</v>
      </c>
      <c r="E27" s="154">
        <v>0</v>
      </c>
      <c r="F27" s="155">
        <v>0</v>
      </c>
      <c r="G27" s="152">
        <v>0</v>
      </c>
      <c r="H27" s="155">
        <f t="shared" si="1"/>
        <v>350</v>
      </c>
      <c r="I27" s="155"/>
      <c r="J27" s="155">
        <f t="shared" si="2"/>
        <v>0</v>
      </c>
      <c r="K27" s="152">
        <f t="shared" si="5"/>
        <v>0</v>
      </c>
    </row>
    <row r="28" spans="1:15" s="10" customFormat="1" ht="23.25" customHeight="1">
      <c r="A28" s="146" t="s">
        <v>5</v>
      </c>
      <c r="B28" s="154">
        <v>300</v>
      </c>
      <c r="C28" s="154">
        <v>85</v>
      </c>
      <c r="D28" s="152">
        <f t="shared" si="4"/>
        <v>28.333333333333332</v>
      </c>
      <c r="E28" s="154">
        <v>100</v>
      </c>
      <c r="F28" s="155">
        <v>52</v>
      </c>
      <c r="G28" s="152">
        <f>F28/E28*100</f>
        <v>52</v>
      </c>
      <c r="H28" s="155">
        <f t="shared" si="1"/>
        <v>400</v>
      </c>
      <c r="I28" s="155"/>
      <c r="J28" s="155">
        <f t="shared" si="2"/>
        <v>137</v>
      </c>
      <c r="K28" s="152">
        <f t="shared" si="5"/>
        <v>34.25</v>
      </c>
    </row>
    <row r="29" spans="1:15" s="10" customFormat="1" ht="39.75" customHeight="1">
      <c r="A29" s="146" t="s">
        <v>17</v>
      </c>
      <c r="B29" s="154">
        <v>320</v>
      </c>
      <c r="C29" s="154">
        <v>85</v>
      </c>
      <c r="D29" s="152">
        <f t="shared" si="4"/>
        <v>26.5625</v>
      </c>
      <c r="E29" s="154">
        <v>0</v>
      </c>
      <c r="F29" s="155">
        <v>10</v>
      </c>
      <c r="G29" s="152">
        <v>0</v>
      </c>
      <c r="H29" s="155">
        <f t="shared" si="1"/>
        <v>320</v>
      </c>
      <c r="I29" s="155"/>
      <c r="J29" s="155">
        <f t="shared" si="2"/>
        <v>95</v>
      </c>
      <c r="K29" s="152">
        <f t="shared" si="5"/>
        <v>29.6875</v>
      </c>
    </row>
    <row r="30" spans="1:15" s="10" customFormat="1" ht="20.25" customHeight="1">
      <c r="A30" s="146" t="s">
        <v>36</v>
      </c>
      <c r="B30" s="154">
        <v>100</v>
      </c>
      <c r="C30" s="154">
        <v>580</v>
      </c>
      <c r="D30" s="152">
        <v>0</v>
      </c>
      <c r="E30" s="154">
        <v>0</v>
      </c>
      <c r="F30" s="155">
        <v>8</v>
      </c>
      <c r="G30" s="152">
        <v>0</v>
      </c>
      <c r="H30" s="155">
        <f t="shared" si="1"/>
        <v>100</v>
      </c>
      <c r="I30" s="155"/>
      <c r="J30" s="155">
        <f t="shared" si="2"/>
        <v>588</v>
      </c>
      <c r="K30" s="152">
        <v>0</v>
      </c>
    </row>
    <row r="31" spans="1:15" s="10" customFormat="1" ht="24" hidden="1" customHeight="1">
      <c r="A31" s="146" t="s">
        <v>78</v>
      </c>
      <c r="B31" s="154">
        <v>0</v>
      </c>
      <c r="C31" s="154">
        <v>0</v>
      </c>
      <c r="D31" s="152">
        <v>0</v>
      </c>
      <c r="E31" s="154">
        <v>0</v>
      </c>
      <c r="F31" s="155">
        <v>0</v>
      </c>
      <c r="G31" s="152">
        <v>0</v>
      </c>
      <c r="H31" s="155">
        <f t="shared" si="1"/>
        <v>0</v>
      </c>
      <c r="I31" s="155"/>
      <c r="J31" s="155">
        <f t="shared" si="2"/>
        <v>0</v>
      </c>
      <c r="K31" s="152">
        <v>0</v>
      </c>
    </row>
    <row r="32" spans="1:15" s="10" customFormat="1" ht="39" hidden="1" customHeight="1">
      <c r="A32" s="146" t="s">
        <v>82</v>
      </c>
      <c r="B32" s="154"/>
      <c r="C32" s="154"/>
      <c r="D32" s="152" t="e">
        <f>C32/B32*100</f>
        <v>#DIV/0!</v>
      </c>
      <c r="E32" s="154"/>
      <c r="F32" s="155"/>
      <c r="G32" s="152" t="e">
        <f>F32/E32*100</f>
        <v>#DIV/0!</v>
      </c>
      <c r="H32" s="155">
        <f t="shared" si="1"/>
        <v>0</v>
      </c>
      <c r="I32" s="155"/>
      <c r="J32" s="155">
        <f t="shared" si="2"/>
        <v>0</v>
      </c>
      <c r="K32" s="152" t="e">
        <f>J32/H32*100</f>
        <v>#DIV/0!</v>
      </c>
    </row>
    <row r="33" spans="1:13" s="10" customFormat="1" ht="6.75" hidden="1" customHeight="1">
      <c r="A33" s="146" t="s">
        <v>103</v>
      </c>
      <c r="B33" s="154">
        <v>0</v>
      </c>
      <c r="C33" s="154">
        <v>0</v>
      </c>
      <c r="D33" s="152">
        <v>0</v>
      </c>
      <c r="E33" s="154">
        <v>0</v>
      </c>
      <c r="F33" s="155">
        <v>0</v>
      </c>
      <c r="G33" s="152">
        <v>0</v>
      </c>
      <c r="H33" s="155">
        <f t="shared" si="1"/>
        <v>0</v>
      </c>
      <c r="I33" s="155"/>
      <c r="J33" s="155">
        <f t="shared" si="2"/>
        <v>0</v>
      </c>
      <c r="K33" s="152">
        <v>0</v>
      </c>
    </row>
    <row r="34" spans="1:13" s="87" customFormat="1" ht="48" customHeight="1">
      <c r="A34" s="147" t="s">
        <v>19</v>
      </c>
      <c r="B34" s="151">
        <f>B20+B9</f>
        <v>238297</v>
      </c>
      <c r="C34" s="151">
        <f>C20+C9</f>
        <v>84383</v>
      </c>
      <c r="D34" s="152">
        <f>C34/B34*100</f>
        <v>35.410852843300589</v>
      </c>
      <c r="E34" s="151">
        <f>E20+E9</f>
        <v>53926</v>
      </c>
      <c r="F34" s="151">
        <f>F20+F9</f>
        <v>15546</v>
      </c>
      <c r="G34" s="152">
        <f>F34/E34*100</f>
        <v>28.828394466491119</v>
      </c>
      <c r="H34" s="153">
        <f t="shared" si="1"/>
        <v>292223</v>
      </c>
      <c r="I34" s="153"/>
      <c r="J34" s="153">
        <f t="shared" si="2"/>
        <v>99929</v>
      </c>
      <c r="K34" s="152">
        <f>J34/H34*100</f>
        <v>34.196144725090086</v>
      </c>
    </row>
    <row r="35" spans="1:13" s="87" customFormat="1" ht="46.5" customHeight="1">
      <c r="A35" s="146" t="s">
        <v>99</v>
      </c>
      <c r="B35" s="157">
        <v>0</v>
      </c>
      <c r="C35" s="157">
        <v>0</v>
      </c>
      <c r="D35" s="152">
        <v>0</v>
      </c>
      <c r="E35" s="157">
        <v>400</v>
      </c>
      <c r="F35" s="157">
        <v>508</v>
      </c>
      <c r="G35" s="152">
        <v>0</v>
      </c>
      <c r="H35" s="158">
        <f t="shared" si="1"/>
        <v>400</v>
      </c>
      <c r="I35" s="158"/>
      <c r="J35" s="158">
        <f>F35+C35</f>
        <v>508</v>
      </c>
      <c r="K35" s="152">
        <v>0</v>
      </c>
    </row>
    <row r="36" spans="1:13" s="10" customFormat="1" ht="63" customHeight="1">
      <c r="A36" s="159" t="s">
        <v>136</v>
      </c>
      <c r="B36" s="160">
        <v>311332</v>
      </c>
      <c r="C36" s="160">
        <v>112360</v>
      </c>
      <c r="D36" s="152">
        <f>C36/B36*100</f>
        <v>36.090090321585961</v>
      </c>
      <c r="E36" s="157">
        <v>0</v>
      </c>
      <c r="F36" s="161">
        <v>0</v>
      </c>
      <c r="G36" s="152">
        <v>0</v>
      </c>
      <c r="H36" s="158">
        <f t="shared" si="1"/>
        <v>311332</v>
      </c>
      <c r="I36" s="158"/>
      <c r="J36" s="158">
        <f>C36+F36</f>
        <v>112360</v>
      </c>
      <c r="K36" s="152">
        <f t="shared" ref="K36:K43" si="6">J36/H36*100</f>
        <v>36.090090321585961</v>
      </c>
    </row>
    <row r="37" spans="1:13" s="10" customFormat="1" ht="86.25" hidden="1" customHeight="1">
      <c r="A37" s="159" t="s">
        <v>137</v>
      </c>
      <c r="B37" s="160">
        <v>0</v>
      </c>
      <c r="C37" s="160">
        <v>0</v>
      </c>
      <c r="D37" s="152">
        <v>0</v>
      </c>
      <c r="E37" s="157">
        <v>0</v>
      </c>
      <c r="F37" s="161">
        <v>0</v>
      </c>
      <c r="G37" s="152">
        <v>0</v>
      </c>
      <c r="H37" s="158">
        <f t="shared" si="1"/>
        <v>0</v>
      </c>
      <c r="I37" s="158"/>
      <c r="J37" s="158">
        <f>C37+F37</f>
        <v>0</v>
      </c>
      <c r="K37" s="152">
        <v>0</v>
      </c>
    </row>
    <row r="38" spans="1:13" s="10" customFormat="1" ht="88.5" customHeight="1">
      <c r="A38" s="159" t="s">
        <v>138</v>
      </c>
      <c r="B38" s="154">
        <v>0</v>
      </c>
      <c r="C38" s="156">
        <v>0</v>
      </c>
      <c r="D38" s="152">
        <v>0</v>
      </c>
      <c r="E38" s="155">
        <v>25529</v>
      </c>
      <c r="F38" s="155">
        <v>9218</v>
      </c>
      <c r="G38" s="152">
        <f>F38/E38*100</f>
        <v>36.107955658270981</v>
      </c>
      <c r="H38" s="162">
        <f>E38</f>
        <v>25529</v>
      </c>
      <c r="I38" s="162"/>
      <c r="J38" s="162">
        <f>F38</f>
        <v>9218</v>
      </c>
      <c r="K38" s="152">
        <f t="shared" si="6"/>
        <v>36.107955658270981</v>
      </c>
    </row>
    <row r="39" spans="1:13" s="10" customFormat="1" ht="84" customHeight="1">
      <c r="A39" s="159" t="s">
        <v>139</v>
      </c>
      <c r="B39" s="155">
        <v>0</v>
      </c>
      <c r="C39" s="155">
        <v>0</v>
      </c>
      <c r="D39" s="152">
        <v>0</v>
      </c>
      <c r="E39" s="155">
        <v>4283</v>
      </c>
      <c r="F39" s="155">
        <v>2631</v>
      </c>
      <c r="G39" s="152">
        <f>F39/E39*100</f>
        <v>61.428904973149656</v>
      </c>
      <c r="H39" s="162">
        <f>E39</f>
        <v>4283</v>
      </c>
      <c r="I39" s="162"/>
      <c r="J39" s="162">
        <f>F39</f>
        <v>2631</v>
      </c>
      <c r="K39" s="152">
        <f t="shared" si="6"/>
        <v>61.428904973149656</v>
      </c>
      <c r="M39" s="88"/>
    </row>
    <row r="40" spans="1:13" s="10" customFormat="1" ht="66" customHeight="1">
      <c r="A40" s="163" t="s">
        <v>122</v>
      </c>
      <c r="B40" s="155">
        <v>537405</v>
      </c>
      <c r="C40" s="155">
        <v>121820</v>
      </c>
      <c r="D40" s="152">
        <f>C40/B40*100</f>
        <v>22.668192517747325</v>
      </c>
      <c r="E40" s="155">
        <v>53016</v>
      </c>
      <c r="F40" s="155">
        <v>21230</v>
      </c>
      <c r="G40" s="152">
        <f>F40/E40*100</f>
        <v>40.044514863437456</v>
      </c>
      <c r="H40" s="162">
        <f t="shared" ref="H40:H47" si="7">B40+E40</f>
        <v>590421</v>
      </c>
      <c r="I40" s="162"/>
      <c r="J40" s="162">
        <f t="shared" ref="J40:J47" si="8">C40+F40</f>
        <v>143050</v>
      </c>
      <c r="K40" s="152">
        <f t="shared" si="6"/>
        <v>24.228474258198808</v>
      </c>
      <c r="M40" s="88"/>
    </row>
    <row r="41" spans="1:13" s="10" customFormat="1" ht="87" customHeight="1">
      <c r="A41" s="164" t="s">
        <v>133</v>
      </c>
      <c r="B41" s="154">
        <v>0</v>
      </c>
      <c r="C41" s="154">
        <v>0</v>
      </c>
      <c r="D41" s="152">
        <v>0</v>
      </c>
      <c r="E41" s="156">
        <v>411</v>
      </c>
      <c r="F41" s="155">
        <v>7</v>
      </c>
      <c r="G41" s="152">
        <f>F41/E41*100</f>
        <v>1.7031630170316301</v>
      </c>
      <c r="H41" s="162">
        <f>B41+E41</f>
        <v>411</v>
      </c>
      <c r="I41" s="162"/>
      <c r="J41" s="162">
        <f>C41+F41</f>
        <v>7</v>
      </c>
      <c r="K41" s="152">
        <f>J41/H41*100</f>
        <v>1.7031630170316301</v>
      </c>
      <c r="M41" s="88"/>
    </row>
    <row r="42" spans="1:13" s="10" customFormat="1" ht="46.5" customHeight="1">
      <c r="A42" s="159" t="s">
        <v>120</v>
      </c>
      <c r="B42" s="154">
        <v>0</v>
      </c>
      <c r="C42" s="154">
        <v>0</v>
      </c>
      <c r="D42" s="152">
        <v>0</v>
      </c>
      <c r="E42" s="155">
        <v>1168</v>
      </c>
      <c r="F42" s="155">
        <v>289</v>
      </c>
      <c r="G42" s="152">
        <f>F42/E42*100</f>
        <v>24.743150684931507</v>
      </c>
      <c r="H42" s="162">
        <f t="shared" si="7"/>
        <v>1168</v>
      </c>
      <c r="I42" s="162"/>
      <c r="J42" s="162">
        <f t="shared" si="8"/>
        <v>289</v>
      </c>
      <c r="K42" s="152">
        <f t="shared" si="6"/>
        <v>24.743150684931507</v>
      </c>
      <c r="L42" s="88"/>
    </row>
    <row r="43" spans="1:13" s="10" customFormat="1" ht="62.25" customHeight="1">
      <c r="A43" s="163" t="s">
        <v>121</v>
      </c>
      <c r="B43" s="154">
        <v>553322</v>
      </c>
      <c r="C43" s="154">
        <v>186342</v>
      </c>
      <c r="D43" s="152">
        <f>C43/B43*100</f>
        <v>33.676954829195296</v>
      </c>
      <c r="E43" s="156">
        <v>0</v>
      </c>
      <c r="F43" s="155">
        <v>0</v>
      </c>
      <c r="G43" s="152">
        <v>0</v>
      </c>
      <c r="H43" s="162">
        <f t="shared" si="7"/>
        <v>553322</v>
      </c>
      <c r="I43" s="162"/>
      <c r="J43" s="162">
        <f t="shared" si="8"/>
        <v>186342</v>
      </c>
      <c r="K43" s="152">
        <f t="shared" si="6"/>
        <v>33.676954829195296</v>
      </c>
    </row>
    <row r="44" spans="1:13" s="10" customFormat="1" ht="168" customHeight="1">
      <c r="A44" s="159" t="s">
        <v>127</v>
      </c>
      <c r="B44" s="155">
        <v>6264</v>
      </c>
      <c r="C44" s="155">
        <v>1962</v>
      </c>
      <c r="D44" s="152">
        <f>C44/B44*100</f>
        <v>31.321839080459768</v>
      </c>
      <c r="E44" s="156">
        <v>0</v>
      </c>
      <c r="F44" s="155">
        <v>0</v>
      </c>
      <c r="G44" s="152">
        <v>0</v>
      </c>
      <c r="H44" s="162">
        <f t="shared" si="7"/>
        <v>6264</v>
      </c>
      <c r="I44" s="162"/>
      <c r="J44" s="162">
        <f t="shared" si="8"/>
        <v>1962</v>
      </c>
      <c r="K44" s="152">
        <f>J44/H44*100</f>
        <v>31.321839080459768</v>
      </c>
    </row>
    <row r="45" spans="1:13" s="10" customFormat="1" ht="63.75" customHeight="1">
      <c r="A45" s="159" t="s">
        <v>128</v>
      </c>
      <c r="B45" s="155">
        <v>20000</v>
      </c>
      <c r="C45" s="155">
        <v>2614</v>
      </c>
      <c r="D45" s="152">
        <f>C45/B45*100</f>
        <v>13.07</v>
      </c>
      <c r="E45" s="156">
        <v>12396</v>
      </c>
      <c r="F45" s="155">
        <v>6599</v>
      </c>
      <c r="G45" s="152">
        <f>F45/E45*100</f>
        <v>53.234914488544696</v>
      </c>
      <c r="H45" s="162">
        <f t="shared" si="7"/>
        <v>32396</v>
      </c>
      <c r="I45" s="162"/>
      <c r="J45" s="162">
        <f t="shared" si="8"/>
        <v>9213</v>
      </c>
      <c r="K45" s="152">
        <f>J45/H45*100</f>
        <v>28.438696135325348</v>
      </c>
    </row>
    <row r="46" spans="1:13" s="10" customFormat="1" ht="86.25" customHeight="1">
      <c r="A46" s="163" t="s">
        <v>129</v>
      </c>
      <c r="B46" s="154">
        <v>0</v>
      </c>
      <c r="C46" s="154">
        <v>-47</v>
      </c>
      <c r="D46" s="152">
        <v>0</v>
      </c>
      <c r="E46" s="156">
        <v>0</v>
      </c>
      <c r="F46" s="155">
        <v>0</v>
      </c>
      <c r="G46" s="152">
        <v>0</v>
      </c>
      <c r="H46" s="162">
        <f t="shared" si="7"/>
        <v>0</v>
      </c>
      <c r="I46" s="162">
        <f>C46+F46</f>
        <v>-47</v>
      </c>
      <c r="J46" s="162">
        <f t="shared" si="8"/>
        <v>-47</v>
      </c>
      <c r="K46" s="152">
        <v>0</v>
      </c>
    </row>
    <row r="47" spans="1:13" s="10" customFormat="1" ht="65.25" hidden="1" customHeight="1">
      <c r="A47" s="163" t="s">
        <v>134</v>
      </c>
      <c r="B47" s="154">
        <v>0</v>
      </c>
      <c r="C47" s="154">
        <v>0</v>
      </c>
      <c r="D47" s="152">
        <v>0</v>
      </c>
      <c r="E47" s="156">
        <v>0</v>
      </c>
      <c r="F47" s="155">
        <v>0</v>
      </c>
      <c r="G47" s="152">
        <v>0</v>
      </c>
      <c r="H47" s="162">
        <f t="shared" si="7"/>
        <v>0</v>
      </c>
      <c r="I47" s="162"/>
      <c r="J47" s="162">
        <f t="shared" si="8"/>
        <v>0</v>
      </c>
      <c r="K47" s="152">
        <v>0</v>
      </c>
    </row>
    <row r="48" spans="1:13" s="10" customFormat="1" ht="22.5" customHeight="1">
      <c r="A48" s="165" t="s">
        <v>3</v>
      </c>
      <c r="B48" s="166">
        <f>SUM(B34:B47)</f>
        <v>1666620</v>
      </c>
      <c r="C48" s="166">
        <f>SUM(C34:C47)</f>
        <v>509434</v>
      </c>
      <c r="D48" s="152">
        <f>C48/B48*100</f>
        <v>30.566895873084448</v>
      </c>
      <c r="E48" s="166">
        <f>SUM(E34:E47)</f>
        <v>151129</v>
      </c>
      <c r="F48" s="166">
        <f>SUM(F34:F47)</f>
        <v>56028</v>
      </c>
      <c r="G48" s="152">
        <f>F48/E48*100</f>
        <v>37.072964156449132</v>
      </c>
      <c r="H48" s="166">
        <f>(B48+E48)-(B44+E38+E39+E42+E43+E40+E44+E45+E41)</f>
        <v>1714682</v>
      </c>
      <c r="I48" s="166"/>
      <c r="J48" s="166">
        <f>(C48+F48)-(F38+F39+F43+C44+F40+F44+O44+F45+F41)</f>
        <v>523815</v>
      </c>
      <c r="K48" s="152">
        <f>J48/H48*100</f>
        <v>30.548813132697489</v>
      </c>
    </row>
    <row r="49" spans="1:12" s="10" customFormat="1" ht="24" customHeight="1">
      <c r="A49" s="268" t="s">
        <v>79</v>
      </c>
      <c r="B49" s="269"/>
      <c r="C49" s="269"/>
      <c r="D49" s="269"/>
      <c r="E49" s="269"/>
      <c r="F49" s="269"/>
      <c r="G49" s="269"/>
      <c r="H49" s="269"/>
      <c r="I49" s="269"/>
      <c r="J49" s="269"/>
      <c r="K49" s="270"/>
    </row>
    <row r="50" spans="1:12" s="10" customFormat="1" ht="19.5" customHeight="1">
      <c r="A50" s="271" t="s">
        <v>35</v>
      </c>
      <c r="B50" s="272" t="s">
        <v>23</v>
      </c>
      <c r="C50" s="272"/>
      <c r="D50" s="272"/>
      <c r="E50" s="273" t="s">
        <v>38</v>
      </c>
      <c r="F50" s="274"/>
      <c r="G50" s="275"/>
      <c r="H50" s="276" t="s">
        <v>74</v>
      </c>
      <c r="I50" s="276"/>
      <c r="J50" s="276"/>
      <c r="K50" s="276"/>
    </row>
    <row r="51" spans="1:12" s="10" customFormat="1" ht="86.25" customHeight="1">
      <c r="A51" s="254"/>
      <c r="B51" s="142" t="s">
        <v>154</v>
      </c>
      <c r="C51" s="142" t="s">
        <v>164</v>
      </c>
      <c r="D51" s="143" t="s">
        <v>53</v>
      </c>
      <c r="E51" s="142" t="s">
        <v>154</v>
      </c>
      <c r="F51" s="142" t="s">
        <v>164</v>
      </c>
      <c r="G51" s="143" t="s">
        <v>53</v>
      </c>
      <c r="H51" s="142" t="s">
        <v>154</v>
      </c>
      <c r="I51" s="142" t="s">
        <v>110</v>
      </c>
      <c r="J51" s="142" t="s">
        <v>164</v>
      </c>
      <c r="K51" s="143" t="s">
        <v>53</v>
      </c>
    </row>
    <row r="52" spans="1:12" s="10" customFormat="1" ht="43.5" customHeight="1">
      <c r="A52" s="167" t="s">
        <v>46</v>
      </c>
      <c r="B52" s="168">
        <f>SUM(B53:B59)</f>
        <v>67620</v>
      </c>
      <c r="C52" s="168">
        <f>SUM(C53:C59)</f>
        <v>19760</v>
      </c>
      <c r="D52" s="152">
        <f t="shared" ref="D52:D82" si="9">IF(B52=0,  "0 ", C52/B52*100)</f>
        <v>29.222123632061521</v>
      </c>
      <c r="E52" s="168">
        <f>SUM(E53:E59)</f>
        <v>36257</v>
      </c>
      <c r="F52" s="168">
        <f>SUM(F53:F59)</f>
        <v>11538</v>
      </c>
      <c r="G52" s="152">
        <f t="shared" ref="G52:G82" si="10">IF(E52=0,  "0 ", F52/E52*100)</f>
        <v>31.822820420884245</v>
      </c>
      <c r="H52" s="168">
        <f>SUM(H53:H59)</f>
        <v>103741</v>
      </c>
      <c r="I52" s="168">
        <f>SUM(I53:I59)</f>
        <v>128</v>
      </c>
      <c r="J52" s="168">
        <f>SUM(J53:J59)</f>
        <v>31170</v>
      </c>
      <c r="K52" s="152">
        <f t="shared" ref="K52:K82" si="11">IF(H52=0,  "0 ", J52/H52*100)</f>
        <v>30.045979892231617</v>
      </c>
    </row>
    <row r="53" spans="1:12" s="10" customFormat="1" ht="87.75" customHeight="1">
      <c r="A53" s="169" t="s">
        <v>54</v>
      </c>
      <c r="B53" s="170">
        <v>2535</v>
      </c>
      <c r="C53" s="171">
        <v>645</v>
      </c>
      <c r="D53" s="152">
        <f t="shared" si="9"/>
        <v>25.443786982248522</v>
      </c>
      <c r="E53" s="170">
        <v>0</v>
      </c>
      <c r="F53" s="171">
        <v>0</v>
      </c>
      <c r="G53" s="152" t="str">
        <f t="shared" si="10"/>
        <v xml:space="preserve">0 </v>
      </c>
      <c r="H53" s="172">
        <f>B53+E53</f>
        <v>2535</v>
      </c>
      <c r="I53" s="172"/>
      <c r="J53" s="173">
        <f>C53+F53</f>
        <v>645</v>
      </c>
      <c r="K53" s="152">
        <f t="shared" si="11"/>
        <v>25.443786982248522</v>
      </c>
      <c r="L53" s="104"/>
    </row>
    <row r="54" spans="1:12" s="10" customFormat="1" ht="103.5" customHeight="1">
      <c r="A54" s="169" t="s">
        <v>55</v>
      </c>
      <c r="B54" s="174">
        <v>3569</v>
      </c>
      <c r="C54" s="175">
        <v>856</v>
      </c>
      <c r="D54" s="152">
        <f t="shared" si="9"/>
        <v>23.984309330344633</v>
      </c>
      <c r="E54" s="174">
        <v>25</v>
      </c>
      <c r="F54" s="176">
        <v>19</v>
      </c>
      <c r="G54" s="152">
        <f t="shared" si="10"/>
        <v>76</v>
      </c>
      <c r="H54" s="172">
        <f>B54</f>
        <v>3569</v>
      </c>
      <c r="I54" s="172">
        <v>19</v>
      </c>
      <c r="J54" s="173">
        <f>C54+F54-I54</f>
        <v>856</v>
      </c>
      <c r="K54" s="152">
        <f t="shared" si="11"/>
        <v>23.984309330344633</v>
      </c>
      <c r="L54" s="104"/>
    </row>
    <row r="55" spans="1:12" s="10" customFormat="1" ht="126.75" customHeight="1">
      <c r="A55" s="169" t="s">
        <v>56</v>
      </c>
      <c r="B55" s="174">
        <v>50614</v>
      </c>
      <c r="C55" s="175">
        <v>15827</v>
      </c>
      <c r="D55" s="152">
        <f t="shared" si="9"/>
        <v>31.270004346623466</v>
      </c>
      <c r="E55" s="174">
        <v>33830</v>
      </c>
      <c r="F55" s="176">
        <v>11106</v>
      </c>
      <c r="G55" s="152">
        <f t="shared" si="10"/>
        <v>32.828850133018037</v>
      </c>
      <c r="H55" s="172">
        <v>84432</v>
      </c>
      <c r="I55" s="172">
        <v>9</v>
      </c>
      <c r="J55" s="173">
        <f>C55+F55-I55</f>
        <v>26924</v>
      </c>
      <c r="K55" s="152">
        <f t="shared" si="11"/>
        <v>31.888383551260187</v>
      </c>
      <c r="L55" s="104"/>
    </row>
    <row r="56" spans="1:12" s="10" customFormat="1" ht="28.5" customHeight="1">
      <c r="A56" s="169" t="s">
        <v>92</v>
      </c>
      <c r="B56" s="174">
        <v>61</v>
      </c>
      <c r="C56" s="175">
        <v>0</v>
      </c>
      <c r="D56" s="152">
        <f t="shared" si="9"/>
        <v>0</v>
      </c>
      <c r="E56" s="174">
        <v>0</v>
      </c>
      <c r="F56" s="176">
        <v>0</v>
      </c>
      <c r="G56" s="152" t="str">
        <f t="shared" si="10"/>
        <v xml:space="preserve">0 </v>
      </c>
      <c r="H56" s="172">
        <f>B56+E56</f>
        <v>61</v>
      </c>
      <c r="I56" s="172"/>
      <c r="J56" s="173">
        <f>C56+F56</f>
        <v>0</v>
      </c>
      <c r="K56" s="152">
        <f t="shared" si="11"/>
        <v>0</v>
      </c>
      <c r="L56" s="104"/>
    </row>
    <row r="57" spans="1:12" s="10" customFormat="1" ht="43.5" customHeight="1">
      <c r="A57" s="169" t="s">
        <v>6</v>
      </c>
      <c r="B57" s="174">
        <v>1894</v>
      </c>
      <c r="C57" s="175">
        <v>622</v>
      </c>
      <c r="D57" s="152">
        <f t="shared" si="9"/>
        <v>32.840549102428724</v>
      </c>
      <c r="E57" s="174">
        <v>0</v>
      </c>
      <c r="F57" s="176">
        <v>0</v>
      </c>
      <c r="G57" s="152" t="str">
        <f t="shared" si="10"/>
        <v xml:space="preserve">0 </v>
      </c>
      <c r="H57" s="172">
        <f>B57+E57</f>
        <v>1894</v>
      </c>
      <c r="I57" s="172"/>
      <c r="J57" s="173">
        <f>C57+F57</f>
        <v>622</v>
      </c>
      <c r="K57" s="152">
        <f t="shared" si="11"/>
        <v>32.840549102428724</v>
      </c>
      <c r="L57" s="104"/>
    </row>
    <row r="58" spans="1:12" s="10" customFormat="1" ht="31.5" customHeight="1">
      <c r="A58" s="169" t="s">
        <v>75</v>
      </c>
      <c r="B58" s="174">
        <v>841</v>
      </c>
      <c r="C58" s="175">
        <v>0</v>
      </c>
      <c r="D58" s="152">
        <f t="shared" si="9"/>
        <v>0</v>
      </c>
      <c r="E58" s="174">
        <v>1046</v>
      </c>
      <c r="F58" s="176">
        <v>0</v>
      </c>
      <c r="G58" s="152">
        <f t="shared" si="10"/>
        <v>0</v>
      </c>
      <c r="H58" s="172">
        <f>B58+E58</f>
        <v>1887</v>
      </c>
      <c r="I58" s="172"/>
      <c r="J58" s="173">
        <f>C58+F58</f>
        <v>0</v>
      </c>
      <c r="K58" s="152">
        <f t="shared" si="11"/>
        <v>0</v>
      </c>
      <c r="L58" s="104"/>
    </row>
    <row r="59" spans="1:12" s="10" customFormat="1" ht="44.25" customHeight="1">
      <c r="A59" s="169" t="s">
        <v>57</v>
      </c>
      <c r="B59" s="174">
        <v>8106</v>
      </c>
      <c r="C59" s="175">
        <v>1810</v>
      </c>
      <c r="D59" s="152">
        <f t="shared" si="9"/>
        <v>22.329138909449792</v>
      </c>
      <c r="E59" s="174">
        <v>1356</v>
      </c>
      <c r="F59" s="176">
        <v>413</v>
      </c>
      <c r="G59" s="152">
        <f t="shared" si="10"/>
        <v>30.457227138643066</v>
      </c>
      <c r="H59" s="172">
        <v>9363</v>
      </c>
      <c r="I59" s="172">
        <v>100</v>
      </c>
      <c r="J59" s="173">
        <f>C59+F59-I59</f>
        <v>2123</v>
      </c>
      <c r="K59" s="152">
        <f t="shared" si="11"/>
        <v>22.674356509665706</v>
      </c>
      <c r="L59" s="104"/>
    </row>
    <row r="60" spans="1:12" s="10" customFormat="1" ht="31.5" customHeight="1">
      <c r="A60" s="167" t="s">
        <v>47</v>
      </c>
      <c r="B60" s="168">
        <f>B61</f>
        <v>1168</v>
      </c>
      <c r="C60" s="168">
        <f>C61</f>
        <v>0</v>
      </c>
      <c r="D60" s="152">
        <f t="shared" si="9"/>
        <v>0</v>
      </c>
      <c r="E60" s="168">
        <f>E61</f>
        <v>1168</v>
      </c>
      <c r="F60" s="168">
        <f>F61</f>
        <v>289</v>
      </c>
      <c r="G60" s="152">
        <f t="shared" si="10"/>
        <v>24.743150684931507</v>
      </c>
      <c r="H60" s="168">
        <f>H61</f>
        <v>1168</v>
      </c>
      <c r="I60" s="168">
        <f>I61</f>
        <v>0</v>
      </c>
      <c r="J60" s="168">
        <f>J61</f>
        <v>289</v>
      </c>
      <c r="K60" s="152">
        <f t="shared" si="11"/>
        <v>24.743150684931507</v>
      </c>
      <c r="L60" s="104"/>
    </row>
    <row r="61" spans="1:12" s="10" customFormat="1" ht="44.25" customHeight="1">
      <c r="A61" s="169" t="s">
        <v>26</v>
      </c>
      <c r="B61" s="174">
        <v>1168</v>
      </c>
      <c r="C61" s="174">
        <v>0</v>
      </c>
      <c r="D61" s="152">
        <f t="shared" si="9"/>
        <v>0</v>
      </c>
      <c r="E61" s="174">
        <v>1168</v>
      </c>
      <c r="F61" s="176">
        <v>289</v>
      </c>
      <c r="G61" s="152">
        <f t="shared" si="10"/>
        <v>24.743150684931507</v>
      </c>
      <c r="H61" s="172">
        <f>B61</f>
        <v>1168</v>
      </c>
      <c r="I61" s="172"/>
      <c r="J61" s="155">
        <f>C61+F61-I61</f>
        <v>289</v>
      </c>
      <c r="K61" s="152">
        <f t="shared" si="11"/>
        <v>24.743150684931507</v>
      </c>
      <c r="L61" s="104"/>
    </row>
    <row r="62" spans="1:12" s="10" customFormat="1" ht="39" hidden="1" customHeight="1">
      <c r="A62" s="169" t="s">
        <v>41</v>
      </c>
      <c r="B62" s="174"/>
      <c r="C62" s="174"/>
      <c r="D62" s="152" t="str">
        <f t="shared" si="9"/>
        <v xml:space="preserve">0 </v>
      </c>
      <c r="E62" s="174"/>
      <c r="F62" s="172"/>
      <c r="G62" s="152" t="str">
        <f t="shared" si="10"/>
        <v xml:space="preserve">0 </v>
      </c>
      <c r="H62" s="172">
        <f>B62+E62</f>
        <v>0</v>
      </c>
      <c r="I62" s="172"/>
      <c r="J62" s="172">
        <f>C62+F62</f>
        <v>0</v>
      </c>
      <c r="K62" s="152" t="str">
        <f t="shared" si="11"/>
        <v xml:space="preserve">0 </v>
      </c>
      <c r="L62" s="104"/>
    </row>
    <row r="63" spans="1:12" s="10" customFormat="1" ht="45.75" customHeight="1">
      <c r="A63" s="167" t="s">
        <v>107</v>
      </c>
      <c r="B63" s="168">
        <f>B64+B65+B66+B67</f>
        <v>10096</v>
      </c>
      <c r="C63" s="168">
        <f>C64+C65+C66+C67</f>
        <v>2245</v>
      </c>
      <c r="D63" s="152">
        <f t="shared" si="9"/>
        <v>22.236529318541997</v>
      </c>
      <c r="E63" s="168">
        <f>E64+E65+E67+E66</f>
        <v>5184</v>
      </c>
      <c r="F63" s="168">
        <f>F64+F67+F65+F66</f>
        <v>1689</v>
      </c>
      <c r="G63" s="152">
        <f t="shared" si="10"/>
        <v>32.581018518518519</v>
      </c>
      <c r="H63" s="168">
        <f>H64+H65+H67+H66</f>
        <v>14980</v>
      </c>
      <c r="I63" s="168">
        <f>I64+I65+I67</f>
        <v>0</v>
      </c>
      <c r="J63" s="168">
        <f>J64+J65+J67+J66</f>
        <v>3934</v>
      </c>
      <c r="K63" s="152">
        <f t="shared" si="11"/>
        <v>26.261682242990652</v>
      </c>
      <c r="L63" s="104"/>
    </row>
    <row r="64" spans="1:12" s="10" customFormat="1" ht="23.25" customHeight="1">
      <c r="A64" s="169" t="s">
        <v>111</v>
      </c>
      <c r="B64" s="174">
        <v>1229</v>
      </c>
      <c r="C64" s="175">
        <v>403</v>
      </c>
      <c r="D64" s="152">
        <f t="shared" si="9"/>
        <v>32.790886899918632</v>
      </c>
      <c r="E64" s="174">
        <v>0</v>
      </c>
      <c r="F64" s="176">
        <v>0</v>
      </c>
      <c r="G64" s="152" t="str">
        <f t="shared" si="10"/>
        <v xml:space="preserve">0 </v>
      </c>
      <c r="H64" s="172">
        <f>B64+E64</f>
        <v>1229</v>
      </c>
      <c r="I64" s="172"/>
      <c r="J64" s="176">
        <f>C64+F64</f>
        <v>403</v>
      </c>
      <c r="K64" s="152">
        <f t="shared" si="11"/>
        <v>32.790886899918632</v>
      </c>
      <c r="L64" s="104"/>
    </row>
    <row r="65" spans="1:12" s="10" customFormat="1" ht="87" hidden="1" customHeight="1">
      <c r="A65" s="169" t="s">
        <v>69</v>
      </c>
      <c r="B65" s="174"/>
      <c r="C65" s="175">
        <v>0</v>
      </c>
      <c r="D65" s="152" t="str">
        <f t="shared" si="9"/>
        <v xml:space="preserve">0 </v>
      </c>
      <c r="E65" s="174">
        <v>0</v>
      </c>
      <c r="F65" s="176">
        <v>0</v>
      </c>
      <c r="G65" s="152" t="str">
        <f t="shared" si="10"/>
        <v xml:space="preserve">0 </v>
      </c>
      <c r="H65" s="172">
        <f>B65+E65</f>
        <v>0</v>
      </c>
      <c r="I65" s="172"/>
      <c r="J65" s="173">
        <f>C65+F65</f>
        <v>0</v>
      </c>
      <c r="K65" s="152" t="str">
        <f t="shared" si="11"/>
        <v xml:space="preserve">0 </v>
      </c>
      <c r="L65" s="104"/>
    </row>
    <row r="66" spans="1:12" s="10" customFormat="1" ht="72.599999999999994" customHeight="1">
      <c r="A66" s="169" t="s">
        <v>132</v>
      </c>
      <c r="B66" s="174">
        <v>5727</v>
      </c>
      <c r="C66" s="175">
        <v>1786</v>
      </c>
      <c r="D66" s="152">
        <f t="shared" si="9"/>
        <v>31.185612013270475</v>
      </c>
      <c r="E66" s="174">
        <v>4623</v>
      </c>
      <c r="F66" s="176">
        <v>1574</v>
      </c>
      <c r="G66" s="152">
        <f t="shared" si="10"/>
        <v>34.047155526714256</v>
      </c>
      <c r="H66" s="172">
        <v>10350</v>
      </c>
      <c r="I66" s="172"/>
      <c r="J66" s="173">
        <f>C66+F66-I66</f>
        <v>3360</v>
      </c>
      <c r="K66" s="152">
        <f t="shared" si="11"/>
        <v>32.463768115942024</v>
      </c>
      <c r="L66" s="104"/>
    </row>
    <row r="67" spans="1:12" s="10" customFormat="1" ht="64.5" customHeight="1">
      <c r="A67" s="169" t="s">
        <v>91</v>
      </c>
      <c r="B67" s="174">
        <v>3140</v>
      </c>
      <c r="C67" s="175">
        <v>56</v>
      </c>
      <c r="D67" s="152">
        <f t="shared" si="9"/>
        <v>1.7834394904458599</v>
      </c>
      <c r="E67" s="174">
        <v>561</v>
      </c>
      <c r="F67" s="176">
        <v>115</v>
      </c>
      <c r="G67" s="152">
        <f t="shared" si="10"/>
        <v>20.499108734402853</v>
      </c>
      <c r="H67" s="172">
        <v>3401</v>
      </c>
      <c r="I67" s="172"/>
      <c r="J67" s="173">
        <f>C67+F67-I67</f>
        <v>171</v>
      </c>
      <c r="K67" s="152">
        <f t="shared" si="11"/>
        <v>5.027932960893855</v>
      </c>
      <c r="L67" s="104"/>
    </row>
    <row r="68" spans="1:12" s="10" customFormat="1" ht="27.75" customHeight="1">
      <c r="A68" s="167" t="s">
        <v>48</v>
      </c>
      <c r="B68" s="168">
        <f>B69+B71+B73+B74+B75+B70+B72</f>
        <v>439473</v>
      </c>
      <c r="C68" s="168">
        <f>C69+C71+C73+C74+C75+C70+C72</f>
        <v>94729</v>
      </c>
      <c r="D68" s="152">
        <f t="shared" si="9"/>
        <v>21.555135355300553</v>
      </c>
      <c r="E68" s="168">
        <f>E69+E71+E73+E74+E75+E70+E72</f>
        <v>31197</v>
      </c>
      <c r="F68" s="168">
        <f>F69+F71+F73+F74+F75+F70+F72</f>
        <v>9326</v>
      </c>
      <c r="G68" s="152">
        <f t="shared" si="10"/>
        <v>29.893900054492416</v>
      </c>
      <c r="H68" s="168">
        <f>H69+H71+H73+H74+H75+H70+H72</f>
        <v>457969</v>
      </c>
      <c r="I68" s="168">
        <f>I69+I71+I73+I74+I75+I70+I72</f>
        <v>6599</v>
      </c>
      <c r="J68" s="168">
        <f>J69+J71+J73+J74+J75+J70+J72</f>
        <v>97456</v>
      </c>
      <c r="K68" s="152">
        <f t="shared" si="11"/>
        <v>21.280042972340922</v>
      </c>
      <c r="L68" s="104"/>
    </row>
    <row r="69" spans="1:12" s="10" customFormat="1" ht="34.5" customHeight="1">
      <c r="A69" s="169" t="s">
        <v>76</v>
      </c>
      <c r="B69" s="174">
        <v>581</v>
      </c>
      <c r="C69" s="175">
        <v>124</v>
      </c>
      <c r="D69" s="152">
        <f t="shared" si="9"/>
        <v>21.342512908777969</v>
      </c>
      <c r="E69" s="174">
        <v>0</v>
      </c>
      <c r="F69" s="176">
        <v>0</v>
      </c>
      <c r="G69" s="152" t="str">
        <f t="shared" si="10"/>
        <v xml:space="preserve">0 </v>
      </c>
      <c r="H69" s="172">
        <v>581</v>
      </c>
      <c r="I69" s="172"/>
      <c r="J69" s="176">
        <f>C69+F69</f>
        <v>124</v>
      </c>
      <c r="K69" s="152">
        <f t="shared" si="11"/>
        <v>21.342512908777969</v>
      </c>
      <c r="L69" s="104"/>
    </row>
    <row r="70" spans="1:12" s="10" customFormat="1" ht="41.25" customHeight="1">
      <c r="A70" s="169" t="s">
        <v>28</v>
      </c>
      <c r="B70" s="174">
        <v>9443</v>
      </c>
      <c r="C70" s="175">
        <v>2583</v>
      </c>
      <c r="D70" s="152">
        <f t="shared" si="9"/>
        <v>27.353595255744995</v>
      </c>
      <c r="E70" s="174">
        <v>405</v>
      </c>
      <c r="F70" s="176">
        <v>0</v>
      </c>
      <c r="G70" s="152">
        <f t="shared" si="10"/>
        <v>0</v>
      </c>
      <c r="H70" s="172">
        <v>9443</v>
      </c>
      <c r="I70" s="172"/>
      <c r="J70" s="176">
        <f>C70+F70</f>
        <v>2583</v>
      </c>
      <c r="K70" s="152">
        <f t="shared" si="11"/>
        <v>27.353595255744995</v>
      </c>
      <c r="L70" s="104"/>
    </row>
    <row r="71" spans="1:12" s="10" customFormat="1" ht="39" hidden="1" customHeight="1">
      <c r="A71" s="169" t="s">
        <v>70</v>
      </c>
      <c r="B71" s="174">
        <v>0</v>
      </c>
      <c r="C71" s="175">
        <v>0</v>
      </c>
      <c r="D71" s="152" t="str">
        <f t="shared" si="9"/>
        <v xml:space="preserve">0 </v>
      </c>
      <c r="E71" s="174">
        <v>0</v>
      </c>
      <c r="F71" s="176">
        <v>0</v>
      </c>
      <c r="G71" s="152" t="str">
        <f t="shared" si="10"/>
        <v xml:space="preserve">0 </v>
      </c>
      <c r="H71" s="172">
        <f>B71+E71</f>
        <v>0</v>
      </c>
      <c r="I71" s="172"/>
      <c r="J71" s="176">
        <f>C71+F71</f>
        <v>0</v>
      </c>
      <c r="K71" s="152" t="str">
        <f t="shared" si="11"/>
        <v xml:space="preserve">0 </v>
      </c>
      <c r="L71" s="104"/>
    </row>
    <row r="72" spans="1:12" s="10" customFormat="1" ht="39" hidden="1" customHeight="1">
      <c r="A72" s="169" t="s">
        <v>83</v>
      </c>
      <c r="B72" s="174">
        <v>0</v>
      </c>
      <c r="C72" s="175">
        <v>0</v>
      </c>
      <c r="D72" s="152" t="str">
        <f t="shared" si="9"/>
        <v xml:space="preserve">0 </v>
      </c>
      <c r="E72" s="174">
        <v>0</v>
      </c>
      <c r="F72" s="176">
        <v>0</v>
      </c>
      <c r="G72" s="152" t="str">
        <f t="shared" si="10"/>
        <v xml:space="preserve">0 </v>
      </c>
      <c r="H72" s="172">
        <f>B72+E72</f>
        <v>0</v>
      </c>
      <c r="I72" s="172"/>
      <c r="J72" s="176">
        <f>C72+F72</f>
        <v>0</v>
      </c>
      <c r="K72" s="152" t="str">
        <f t="shared" si="11"/>
        <v xml:space="preserve">0 </v>
      </c>
      <c r="L72" s="104"/>
    </row>
    <row r="73" spans="1:12" s="10" customFormat="1" ht="26.25" customHeight="1">
      <c r="A73" s="169" t="s">
        <v>27</v>
      </c>
      <c r="B73" s="174">
        <v>9704</v>
      </c>
      <c r="C73" s="175">
        <v>3473</v>
      </c>
      <c r="D73" s="152">
        <f t="shared" si="9"/>
        <v>35.789365210222591</v>
      </c>
      <c r="E73" s="174">
        <v>0</v>
      </c>
      <c r="F73" s="176">
        <v>0</v>
      </c>
      <c r="G73" s="152" t="str">
        <f t="shared" si="10"/>
        <v xml:space="preserve">0 </v>
      </c>
      <c r="H73" s="172">
        <v>9704</v>
      </c>
      <c r="I73" s="172"/>
      <c r="J73" s="176">
        <f>C73+F73</f>
        <v>3473</v>
      </c>
      <c r="K73" s="152">
        <f t="shared" si="11"/>
        <v>35.789365210222591</v>
      </c>
      <c r="L73" s="104"/>
    </row>
    <row r="74" spans="1:12" s="10" customFormat="1" ht="24.75" customHeight="1">
      <c r="A74" s="169" t="s">
        <v>45</v>
      </c>
      <c r="B74" s="174">
        <v>357760</v>
      </c>
      <c r="C74" s="175">
        <v>69471</v>
      </c>
      <c r="D74" s="152">
        <f t="shared" si="9"/>
        <v>19.418325134168157</v>
      </c>
      <c r="E74" s="174">
        <v>15550</v>
      </c>
      <c r="F74" s="176">
        <v>4908</v>
      </c>
      <c r="G74" s="152">
        <f t="shared" si="10"/>
        <v>31.562700964630224</v>
      </c>
      <c r="H74" s="172">
        <v>361014</v>
      </c>
      <c r="I74" s="172">
        <v>6599</v>
      </c>
      <c r="J74" s="176">
        <f>C74+F74-I74</f>
        <v>67780</v>
      </c>
      <c r="K74" s="152">
        <f t="shared" si="11"/>
        <v>18.774895156420527</v>
      </c>
      <c r="L74" s="104"/>
    </row>
    <row r="75" spans="1:12" s="10" customFormat="1" ht="42.75" customHeight="1">
      <c r="A75" s="169" t="s">
        <v>34</v>
      </c>
      <c r="B75" s="174">
        <v>61985</v>
      </c>
      <c r="C75" s="175">
        <v>19078</v>
      </c>
      <c r="D75" s="152">
        <f t="shared" si="9"/>
        <v>30.778414132451399</v>
      </c>
      <c r="E75" s="174">
        <v>15242</v>
      </c>
      <c r="F75" s="176">
        <v>4418</v>
      </c>
      <c r="G75" s="152">
        <f t="shared" si="10"/>
        <v>28.985697415037396</v>
      </c>
      <c r="H75" s="172">
        <v>77227</v>
      </c>
      <c r="I75" s="172"/>
      <c r="J75" s="176">
        <f>C75+F75</f>
        <v>23496</v>
      </c>
      <c r="K75" s="152">
        <f t="shared" si="11"/>
        <v>30.424592435288179</v>
      </c>
      <c r="L75" s="104"/>
    </row>
    <row r="76" spans="1:12" s="10" customFormat="1" ht="42.75" customHeight="1">
      <c r="A76" s="167" t="s">
        <v>105</v>
      </c>
      <c r="B76" s="168">
        <f>B77+B78+B80+B81+B79</f>
        <v>88752</v>
      </c>
      <c r="C76" s="168">
        <f>C77+C78+C80+C81+C79</f>
        <v>28840</v>
      </c>
      <c r="D76" s="152">
        <f t="shared" si="9"/>
        <v>32.495042365242469</v>
      </c>
      <c r="E76" s="168">
        <f>E77+E78+E80+E81+E79</f>
        <v>80088</v>
      </c>
      <c r="F76" s="168">
        <f>F77+F78+F80+F81</f>
        <v>21091</v>
      </c>
      <c r="G76" s="152">
        <f t="shared" si="10"/>
        <v>26.334781740085905</v>
      </c>
      <c r="H76" s="168">
        <f>H77+H78+H80+H81+H79</f>
        <v>109890</v>
      </c>
      <c r="I76" s="168">
        <f>I77+I78+I80+I81+I79</f>
        <v>23171</v>
      </c>
      <c r="J76" s="168">
        <f>J77+J78+J80+J81+J79</f>
        <v>26760</v>
      </c>
      <c r="K76" s="152">
        <f t="shared" si="11"/>
        <v>24.351624351624352</v>
      </c>
      <c r="L76" s="104"/>
    </row>
    <row r="77" spans="1:12" s="10" customFormat="1" ht="30" customHeight="1">
      <c r="A77" s="169" t="s">
        <v>80</v>
      </c>
      <c r="B77" s="174">
        <v>988</v>
      </c>
      <c r="C77" s="175">
        <v>71</v>
      </c>
      <c r="D77" s="152">
        <f t="shared" si="9"/>
        <v>7.1862348178137649</v>
      </c>
      <c r="E77" s="174">
        <v>0</v>
      </c>
      <c r="F77" s="176">
        <v>0</v>
      </c>
      <c r="G77" s="152" t="str">
        <f t="shared" si="10"/>
        <v xml:space="preserve">0 </v>
      </c>
      <c r="H77" s="172">
        <v>988</v>
      </c>
      <c r="I77" s="172"/>
      <c r="J77" s="173">
        <f>C77+F77</f>
        <v>71</v>
      </c>
      <c r="K77" s="152">
        <f t="shared" si="11"/>
        <v>7.1862348178137649</v>
      </c>
      <c r="L77" s="104"/>
    </row>
    <row r="78" spans="1:12" s="10" customFormat="1" ht="39" hidden="1" customHeight="1">
      <c r="A78" s="169" t="s">
        <v>30</v>
      </c>
      <c r="B78" s="174"/>
      <c r="C78" s="175"/>
      <c r="D78" s="152" t="str">
        <f t="shared" si="9"/>
        <v xml:space="preserve">0 </v>
      </c>
      <c r="E78" s="174">
        <v>0</v>
      </c>
      <c r="F78" s="176">
        <v>0</v>
      </c>
      <c r="G78" s="152" t="str">
        <f t="shared" si="10"/>
        <v xml:space="preserve">0 </v>
      </c>
      <c r="H78" s="172">
        <f>B78+E78</f>
        <v>0</v>
      </c>
      <c r="I78" s="172"/>
      <c r="J78" s="173">
        <f>C78+F78</f>
        <v>0</v>
      </c>
      <c r="K78" s="152" t="str">
        <f t="shared" si="11"/>
        <v xml:space="preserve">0 </v>
      </c>
      <c r="L78" s="104"/>
    </row>
    <row r="79" spans="1:12" s="10" customFormat="1" ht="29.25" customHeight="1">
      <c r="A79" s="169" t="s">
        <v>30</v>
      </c>
      <c r="B79" s="174">
        <v>75</v>
      </c>
      <c r="C79" s="175">
        <v>0</v>
      </c>
      <c r="D79" s="152">
        <f t="shared" si="9"/>
        <v>0</v>
      </c>
      <c r="E79" s="174">
        <v>0</v>
      </c>
      <c r="F79" s="176">
        <v>0</v>
      </c>
      <c r="G79" s="152" t="str">
        <f t="shared" si="10"/>
        <v xml:space="preserve">0 </v>
      </c>
      <c r="H79" s="172">
        <v>75</v>
      </c>
      <c r="I79" s="172"/>
      <c r="J79" s="173">
        <f>C79+F79</f>
        <v>0</v>
      </c>
      <c r="K79" s="152">
        <f t="shared" si="11"/>
        <v>0</v>
      </c>
      <c r="L79" s="104"/>
    </row>
    <row r="80" spans="1:12" s="10" customFormat="1" ht="27" customHeight="1">
      <c r="A80" s="169" t="s">
        <v>71</v>
      </c>
      <c r="B80" s="174">
        <v>87689</v>
      </c>
      <c r="C80" s="175">
        <v>28769</v>
      </c>
      <c r="D80" s="152">
        <f t="shared" si="9"/>
        <v>32.807991880395484</v>
      </c>
      <c r="E80" s="174">
        <v>80088</v>
      </c>
      <c r="F80" s="176">
        <v>21091</v>
      </c>
      <c r="G80" s="152">
        <f t="shared" si="10"/>
        <v>26.334781740085905</v>
      </c>
      <c r="H80" s="172">
        <v>108827</v>
      </c>
      <c r="I80" s="172">
        <v>23171</v>
      </c>
      <c r="J80" s="173">
        <f>C80+F80-I80</f>
        <v>26689</v>
      </c>
      <c r="K80" s="152">
        <f t="shared" si="11"/>
        <v>24.52424490245987</v>
      </c>
      <c r="L80" s="104"/>
    </row>
    <row r="81" spans="1:12" s="10" customFormat="1" ht="39" hidden="1" customHeight="1">
      <c r="A81" s="169" t="s">
        <v>72</v>
      </c>
      <c r="B81" s="174">
        <v>0</v>
      </c>
      <c r="C81" s="174">
        <v>0</v>
      </c>
      <c r="D81" s="152" t="str">
        <f t="shared" si="9"/>
        <v xml:space="preserve">0 </v>
      </c>
      <c r="E81" s="174">
        <v>0</v>
      </c>
      <c r="F81" s="172">
        <v>0</v>
      </c>
      <c r="G81" s="152" t="str">
        <f t="shared" si="10"/>
        <v xml:space="preserve">0 </v>
      </c>
      <c r="H81" s="172">
        <f>B81+E81</f>
        <v>0</v>
      </c>
      <c r="I81" s="172"/>
      <c r="J81" s="172">
        <f>C81+F81</f>
        <v>0</v>
      </c>
      <c r="K81" s="152" t="str">
        <f t="shared" si="11"/>
        <v xml:space="preserve">0 </v>
      </c>
      <c r="L81" s="104"/>
    </row>
    <row r="82" spans="1:12" s="10" customFormat="1" ht="25.5" customHeight="1">
      <c r="A82" s="167" t="s">
        <v>106</v>
      </c>
      <c r="B82" s="168">
        <f>B84+B83</f>
        <v>263</v>
      </c>
      <c r="C82" s="168">
        <f>C84</f>
        <v>0</v>
      </c>
      <c r="D82" s="152">
        <f t="shared" si="9"/>
        <v>0</v>
      </c>
      <c r="E82" s="168">
        <f>E84</f>
        <v>0</v>
      </c>
      <c r="F82" s="168">
        <f>F84</f>
        <v>0</v>
      </c>
      <c r="G82" s="152" t="str">
        <f t="shared" si="10"/>
        <v xml:space="preserve">0 </v>
      </c>
      <c r="H82" s="168">
        <f>H84+H83</f>
        <v>263</v>
      </c>
      <c r="I82" s="168">
        <f>I84</f>
        <v>0</v>
      </c>
      <c r="J82" s="168">
        <f>J84</f>
        <v>0</v>
      </c>
      <c r="K82" s="152">
        <f t="shared" si="11"/>
        <v>0</v>
      </c>
      <c r="L82" s="104"/>
    </row>
    <row r="83" spans="1:12" s="10" customFormat="1" ht="24" hidden="1" customHeight="1">
      <c r="A83" s="169" t="s">
        <v>93</v>
      </c>
      <c r="B83" s="170"/>
      <c r="C83" s="168">
        <v>0</v>
      </c>
      <c r="D83" s="152">
        <v>0</v>
      </c>
      <c r="E83" s="168">
        <v>0</v>
      </c>
      <c r="F83" s="168">
        <v>0</v>
      </c>
      <c r="G83" s="152">
        <v>0</v>
      </c>
      <c r="H83" s="168"/>
      <c r="I83" s="168"/>
      <c r="J83" s="168">
        <v>0</v>
      </c>
      <c r="K83" s="152"/>
      <c r="L83" s="104"/>
    </row>
    <row r="84" spans="1:12" s="10" customFormat="1" ht="42" customHeight="1">
      <c r="A84" s="169" t="s">
        <v>112</v>
      </c>
      <c r="B84" s="174">
        <v>263</v>
      </c>
      <c r="C84" s="174">
        <v>0</v>
      </c>
      <c r="D84" s="152">
        <f t="shared" ref="D84:D129" si="12">IF(B84=0,  "0 ", C84/B84*100)</f>
        <v>0</v>
      </c>
      <c r="E84" s="174">
        <v>0</v>
      </c>
      <c r="F84" s="172">
        <v>0</v>
      </c>
      <c r="G84" s="152" t="str">
        <f t="shared" ref="G84:G122" si="13">IF(E84=0,  "0 ", F84/E84*100)</f>
        <v xml:space="preserve">0 </v>
      </c>
      <c r="H84" s="172">
        <f>B84+E84</f>
        <v>263</v>
      </c>
      <c r="I84" s="172"/>
      <c r="J84" s="155">
        <f>C84+F84</f>
        <v>0</v>
      </c>
      <c r="K84" s="152">
        <f t="shared" ref="K84:K129" si="14">IF(H84=0,  "0 ", J84/H84*100)</f>
        <v>0</v>
      </c>
      <c r="L84" s="104"/>
    </row>
    <row r="85" spans="1:12" s="10" customFormat="1" ht="24.75" customHeight="1">
      <c r="A85" s="167" t="s">
        <v>49</v>
      </c>
      <c r="B85" s="177">
        <f>B86+B87+B90+B92+B93+B89</f>
        <v>639359</v>
      </c>
      <c r="C85" s="177">
        <f>C86+C87+C90+C92+C93+C89</f>
        <v>200189</v>
      </c>
      <c r="D85" s="152">
        <f t="shared" si="12"/>
        <v>31.310891064331621</v>
      </c>
      <c r="E85" s="168">
        <f>E86+E87+E90+E92+E93</f>
        <v>285</v>
      </c>
      <c r="F85" s="168">
        <f>F86+F87+F90+F92+F93</f>
        <v>17</v>
      </c>
      <c r="G85" s="152">
        <f t="shared" si="13"/>
        <v>5.9649122807017543</v>
      </c>
      <c r="H85" s="168">
        <f>H86+H87+H90+H92+H93+H89</f>
        <v>639644</v>
      </c>
      <c r="I85" s="168">
        <f>I86+I87+I90+I92+I93+I89</f>
        <v>0</v>
      </c>
      <c r="J85" s="168">
        <f>J86+J87+J90+J92+J93+J89</f>
        <v>200206</v>
      </c>
      <c r="K85" s="152">
        <f t="shared" si="14"/>
        <v>31.299597901332614</v>
      </c>
      <c r="L85" s="104"/>
    </row>
    <row r="86" spans="1:12" s="10" customFormat="1" ht="24.75" customHeight="1">
      <c r="A86" s="169" t="s">
        <v>9</v>
      </c>
      <c r="B86" s="174">
        <v>179197</v>
      </c>
      <c r="C86" s="175">
        <v>54597</v>
      </c>
      <c r="D86" s="152">
        <f t="shared" si="12"/>
        <v>30.467585952889838</v>
      </c>
      <c r="E86" s="174">
        <v>0</v>
      </c>
      <c r="F86" s="176">
        <v>0</v>
      </c>
      <c r="G86" s="152" t="str">
        <f t="shared" si="13"/>
        <v xml:space="preserve">0 </v>
      </c>
      <c r="H86" s="174">
        <v>179197</v>
      </c>
      <c r="I86" s="172"/>
      <c r="J86" s="173">
        <f>C86+F86</f>
        <v>54597</v>
      </c>
      <c r="K86" s="152">
        <f t="shared" si="14"/>
        <v>30.467585952889838</v>
      </c>
      <c r="L86" s="104"/>
    </row>
    <row r="87" spans="1:12" s="10" customFormat="1" ht="32.450000000000003" customHeight="1">
      <c r="A87" s="169" t="s">
        <v>10</v>
      </c>
      <c r="B87" s="174">
        <v>389776</v>
      </c>
      <c r="C87" s="175">
        <v>124655</v>
      </c>
      <c r="D87" s="152">
        <f t="shared" si="12"/>
        <v>31.981189195845822</v>
      </c>
      <c r="E87" s="174">
        <v>0</v>
      </c>
      <c r="F87" s="176">
        <v>0</v>
      </c>
      <c r="G87" s="152" t="str">
        <f t="shared" si="13"/>
        <v xml:space="preserve">0 </v>
      </c>
      <c r="H87" s="174">
        <v>389776</v>
      </c>
      <c r="I87" s="172"/>
      <c r="J87" s="173">
        <f>C87+F87</f>
        <v>124655</v>
      </c>
      <c r="K87" s="152">
        <f t="shared" si="14"/>
        <v>31.981189195845822</v>
      </c>
      <c r="L87" s="104"/>
    </row>
    <row r="88" spans="1:12" s="10" customFormat="1" ht="32.450000000000003" hidden="1" customHeight="1">
      <c r="A88" s="169" t="s">
        <v>21</v>
      </c>
      <c r="B88" s="174"/>
      <c r="C88" s="175"/>
      <c r="D88" s="152" t="str">
        <f t="shared" si="12"/>
        <v xml:space="preserve">0 </v>
      </c>
      <c r="E88" s="174"/>
      <c r="F88" s="176"/>
      <c r="G88" s="152" t="str">
        <f t="shared" si="13"/>
        <v xml:space="preserve">0 </v>
      </c>
      <c r="H88" s="174">
        <f>B88+E88</f>
        <v>0</v>
      </c>
      <c r="I88" s="172"/>
      <c r="J88" s="173">
        <f>C88+F88</f>
        <v>0</v>
      </c>
      <c r="K88" s="152" t="str">
        <f t="shared" si="14"/>
        <v xml:space="preserve">0 </v>
      </c>
      <c r="L88" s="104"/>
    </row>
    <row r="89" spans="1:12" s="10" customFormat="1" ht="32.450000000000003" customHeight="1">
      <c r="A89" s="169" t="s">
        <v>113</v>
      </c>
      <c r="B89" s="174">
        <v>37010</v>
      </c>
      <c r="C89" s="175">
        <v>10740</v>
      </c>
      <c r="D89" s="152">
        <f t="shared" si="12"/>
        <v>29.019184004323158</v>
      </c>
      <c r="E89" s="174">
        <v>0</v>
      </c>
      <c r="F89" s="176">
        <v>0</v>
      </c>
      <c r="G89" s="152" t="str">
        <f t="shared" si="13"/>
        <v xml:space="preserve">0 </v>
      </c>
      <c r="H89" s="174">
        <v>37010</v>
      </c>
      <c r="I89" s="172"/>
      <c r="J89" s="173">
        <f>C89+F89</f>
        <v>10740</v>
      </c>
      <c r="K89" s="152">
        <f t="shared" si="14"/>
        <v>29.019184004323158</v>
      </c>
      <c r="L89" s="104"/>
    </row>
    <row r="90" spans="1:12" s="10" customFormat="1" ht="60.75" customHeight="1">
      <c r="A90" s="169" t="s">
        <v>96</v>
      </c>
      <c r="B90" s="174">
        <v>954</v>
      </c>
      <c r="C90" s="175">
        <v>90</v>
      </c>
      <c r="D90" s="152">
        <f t="shared" si="12"/>
        <v>9.433962264150944</v>
      </c>
      <c r="E90" s="174">
        <v>144</v>
      </c>
      <c r="F90" s="176">
        <v>2</v>
      </c>
      <c r="G90" s="152">
        <f t="shared" si="13"/>
        <v>1.3888888888888888</v>
      </c>
      <c r="H90" s="174">
        <v>1098</v>
      </c>
      <c r="I90" s="172"/>
      <c r="J90" s="173">
        <f>C90+F90-I90</f>
        <v>92</v>
      </c>
      <c r="K90" s="152">
        <f t="shared" si="14"/>
        <v>8.3788706739526422</v>
      </c>
      <c r="L90" s="104"/>
    </row>
    <row r="91" spans="1:12" s="10" customFormat="1" ht="6" hidden="1" customHeight="1">
      <c r="A91" s="169" t="s">
        <v>39</v>
      </c>
      <c r="B91" s="174">
        <v>0</v>
      </c>
      <c r="C91" s="175"/>
      <c r="D91" s="152" t="str">
        <f t="shared" si="12"/>
        <v xml:space="preserve">0 </v>
      </c>
      <c r="E91" s="174"/>
      <c r="F91" s="176"/>
      <c r="G91" s="152" t="str">
        <f t="shared" si="13"/>
        <v xml:space="preserve">0 </v>
      </c>
      <c r="H91" s="174">
        <f>B91+E91</f>
        <v>0</v>
      </c>
      <c r="I91" s="172"/>
      <c r="J91" s="173">
        <f>C91+F91</f>
        <v>0</v>
      </c>
      <c r="K91" s="152" t="str">
        <f t="shared" si="14"/>
        <v xml:space="preserve">0 </v>
      </c>
      <c r="L91" s="104"/>
    </row>
    <row r="92" spans="1:12" s="10" customFormat="1" ht="45" customHeight="1">
      <c r="A92" s="169" t="s">
        <v>20</v>
      </c>
      <c r="B92" s="174">
        <v>2188</v>
      </c>
      <c r="C92" s="175">
        <v>125</v>
      </c>
      <c r="D92" s="152">
        <f t="shared" si="12"/>
        <v>5.7129798903107858</v>
      </c>
      <c r="E92" s="174">
        <v>141</v>
      </c>
      <c r="F92" s="176">
        <v>15</v>
      </c>
      <c r="G92" s="152">
        <f t="shared" si="13"/>
        <v>10.638297872340425</v>
      </c>
      <c r="H92" s="174">
        <v>2329</v>
      </c>
      <c r="I92" s="172"/>
      <c r="J92" s="173">
        <f>C92+F92-I92</f>
        <v>140</v>
      </c>
      <c r="K92" s="152">
        <f t="shared" si="14"/>
        <v>6.0111635895234006</v>
      </c>
      <c r="L92" s="104"/>
    </row>
    <row r="93" spans="1:12" s="10" customFormat="1" ht="42" customHeight="1">
      <c r="A93" s="169" t="s">
        <v>29</v>
      </c>
      <c r="B93" s="174">
        <v>30234</v>
      </c>
      <c r="C93" s="175">
        <v>9982</v>
      </c>
      <c r="D93" s="152">
        <f t="shared" si="12"/>
        <v>33.015810015214662</v>
      </c>
      <c r="E93" s="174">
        <v>0</v>
      </c>
      <c r="F93" s="176">
        <v>0</v>
      </c>
      <c r="G93" s="152" t="str">
        <f t="shared" si="13"/>
        <v xml:space="preserve">0 </v>
      </c>
      <c r="H93" s="174">
        <v>30234</v>
      </c>
      <c r="I93" s="172"/>
      <c r="J93" s="173">
        <f>C93+F93</f>
        <v>9982</v>
      </c>
      <c r="K93" s="152">
        <f t="shared" si="14"/>
        <v>33.015810015214662</v>
      </c>
      <c r="L93" s="104"/>
    </row>
    <row r="94" spans="1:12" s="10" customFormat="1" ht="42" customHeight="1">
      <c r="A94" s="167" t="s">
        <v>97</v>
      </c>
      <c r="B94" s="168">
        <f>B95+B96+B97</f>
        <v>118638</v>
      </c>
      <c r="C94" s="168">
        <f>C95+C96+C97</f>
        <v>39964</v>
      </c>
      <c r="D94" s="152">
        <f t="shared" si="12"/>
        <v>33.685665638328359</v>
      </c>
      <c r="E94" s="168">
        <f>E95+E96+E97</f>
        <v>0</v>
      </c>
      <c r="F94" s="168">
        <f>F95+F96+F97</f>
        <v>0</v>
      </c>
      <c r="G94" s="152" t="str">
        <f t="shared" si="13"/>
        <v xml:space="preserve">0 </v>
      </c>
      <c r="H94" s="168">
        <f>H95+H96+H97</f>
        <v>118638</v>
      </c>
      <c r="I94" s="168">
        <f>I95+I96+I97</f>
        <v>0</v>
      </c>
      <c r="J94" s="168">
        <f>J95+J96+J97</f>
        <v>39964</v>
      </c>
      <c r="K94" s="152">
        <f t="shared" si="14"/>
        <v>33.685665638328359</v>
      </c>
      <c r="L94" s="104"/>
    </row>
    <row r="95" spans="1:12" s="10" customFormat="1" ht="24.75" customHeight="1">
      <c r="A95" s="169" t="s">
        <v>11</v>
      </c>
      <c r="B95" s="174">
        <v>88142</v>
      </c>
      <c r="C95" s="175">
        <v>30967</v>
      </c>
      <c r="D95" s="152">
        <f t="shared" si="12"/>
        <v>35.133080710671415</v>
      </c>
      <c r="E95" s="174">
        <v>0</v>
      </c>
      <c r="F95" s="176">
        <v>0</v>
      </c>
      <c r="G95" s="152" t="str">
        <f t="shared" si="13"/>
        <v xml:space="preserve">0 </v>
      </c>
      <c r="H95" s="172">
        <v>88142</v>
      </c>
      <c r="I95" s="172"/>
      <c r="J95" s="173">
        <f>C95+F95-I95</f>
        <v>30967</v>
      </c>
      <c r="K95" s="152">
        <f t="shared" si="14"/>
        <v>35.133080710671415</v>
      </c>
      <c r="L95" s="104"/>
    </row>
    <row r="96" spans="1:12" s="10" customFormat="1" ht="39" hidden="1" customHeight="1">
      <c r="A96" s="169" t="s">
        <v>12</v>
      </c>
      <c r="B96" s="174"/>
      <c r="C96" s="175">
        <v>0</v>
      </c>
      <c r="D96" s="152" t="str">
        <f t="shared" si="12"/>
        <v xml:space="preserve">0 </v>
      </c>
      <c r="E96" s="174">
        <v>0</v>
      </c>
      <c r="F96" s="176">
        <v>0</v>
      </c>
      <c r="G96" s="152" t="str">
        <f t="shared" si="13"/>
        <v xml:space="preserve">0 </v>
      </c>
      <c r="H96" s="172">
        <f>B96+E96</f>
        <v>0</v>
      </c>
      <c r="I96" s="172"/>
      <c r="J96" s="173">
        <f>C96+F96</f>
        <v>0</v>
      </c>
      <c r="K96" s="152" t="str">
        <f t="shared" si="14"/>
        <v xml:space="preserve">0 </v>
      </c>
      <c r="L96" s="104"/>
    </row>
    <row r="97" spans="1:14" s="10" customFormat="1" ht="52.5" customHeight="1">
      <c r="A97" s="169" t="s">
        <v>73</v>
      </c>
      <c r="B97" s="174">
        <v>30496</v>
      </c>
      <c r="C97" s="175">
        <v>8997</v>
      </c>
      <c r="D97" s="152">
        <f t="shared" si="12"/>
        <v>29.502229800629593</v>
      </c>
      <c r="E97" s="174">
        <v>0</v>
      </c>
      <c r="F97" s="176">
        <v>0</v>
      </c>
      <c r="G97" s="152" t="str">
        <f t="shared" si="13"/>
        <v xml:space="preserve">0 </v>
      </c>
      <c r="H97" s="172">
        <v>30496</v>
      </c>
      <c r="I97" s="172"/>
      <c r="J97" s="173">
        <f>C97+F97</f>
        <v>8997</v>
      </c>
      <c r="K97" s="152">
        <f t="shared" si="14"/>
        <v>29.502229800629593</v>
      </c>
      <c r="L97" s="104"/>
    </row>
    <row r="98" spans="1:14" s="10" customFormat="1" ht="25.5" hidden="1" customHeight="1">
      <c r="A98" s="167" t="s">
        <v>84</v>
      </c>
      <c r="B98" s="168">
        <f>B99+B100+B101+B102</f>
        <v>0</v>
      </c>
      <c r="C98" s="178">
        <f>C99+C100+C101+C102</f>
        <v>0</v>
      </c>
      <c r="D98" s="152" t="str">
        <f t="shared" si="12"/>
        <v xml:space="preserve">0 </v>
      </c>
      <c r="E98" s="168">
        <f>E99+E100+E101+E102</f>
        <v>0</v>
      </c>
      <c r="F98" s="168">
        <f>F99+F100+F101+F102</f>
        <v>0</v>
      </c>
      <c r="G98" s="152" t="str">
        <f t="shared" si="13"/>
        <v xml:space="preserve">0 </v>
      </c>
      <c r="H98" s="168">
        <f>H99+H100+H101+H102</f>
        <v>0</v>
      </c>
      <c r="I98" s="168"/>
      <c r="J98" s="168">
        <f>J99+J100+J101+J102</f>
        <v>0</v>
      </c>
      <c r="K98" s="152" t="str">
        <f t="shared" si="14"/>
        <v xml:space="preserve">0 </v>
      </c>
      <c r="L98" s="104"/>
    </row>
    <row r="99" spans="1:14" s="10" customFormat="1" ht="28.5" hidden="1" customHeight="1">
      <c r="A99" s="169" t="s">
        <v>7</v>
      </c>
      <c r="B99" s="174"/>
      <c r="C99" s="175">
        <v>0</v>
      </c>
      <c r="D99" s="152" t="str">
        <f t="shared" si="12"/>
        <v xml:space="preserve">0 </v>
      </c>
      <c r="E99" s="174">
        <v>0</v>
      </c>
      <c r="F99" s="172">
        <v>0</v>
      </c>
      <c r="G99" s="152" t="str">
        <f t="shared" si="13"/>
        <v xml:space="preserve">0 </v>
      </c>
      <c r="H99" s="172">
        <f>B99+E99</f>
        <v>0</v>
      </c>
      <c r="I99" s="172"/>
      <c r="J99" s="172">
        <f>C99+F99</f>
        <v>0</v>
      </c>
      <c r="K99" s="152" t="str">
        <f t="shared" si="14"/>
        <v xml:space="preserve">0 </v>
      </c>
      <c r="L99" s="104"/>
    </row>
    <row r="100" spans="1:14" s="10" customFormat="1" ht="36" hidden="1" customHeight="1">
      <c r="A100" s="169" t="s">
        <v>25</v>
      </c>
      <c r="B100" s="174">
        <v>0</v>
      </c>
      <c r="C100" s="175">
        <v>0</v>
      </c>
      <c r="D100" s="152" t="str">
        <f t="shared" si="12"/>
        <v xml:space="preserve">0 </v>
      </c>
      <c r="E100" s="174">
        <v>0</v>
      </c>
      <c r="F100" s="172">
        <v>0</v>
      </c>
      <c r="G100" s="152" t="str">
        <f t="shared" si="13"/>
        <v xml:space="preserve">0 </v>
      </c>
      <c r="H100" s="172">
        <f>B100+E100</f>
        <v>0</v>
      </c>
      <c r="I100" s="172"/>
      <c r="J100" s="172">
        <f>C100+F100</f>
        <v>0</v>
      </c>
      <c r="K100" s="152" t="str">
        <f t="shared" si="14"/>
        <v xml:space="preserve">0 </v>
      </c>
      <c r="L100" s="104"/>
    </row>
    <row r="101" spans="1:14" s="10" customFormat="1" ht="44.25" hidden="1" customHeight="1">
      <c r="A101" s="169" t="s">
        <v>44</v>
      </c>
      <c r="B101" s="174"/>
      <c r="C101" s="175">
        <v>0</v>
      </c>
      <c r="D101" s="152" t="str">
        <f t="shared" si="12"/>
        <v xml:space="preserve">0 </v>
      </c>
      <c r="E101" s="174">
        <v>0</v>
      </c>
      <c r="F101" s="172">
        <v>0</v>
      </c>
      <c r="G101" s="152" t="str">
        <f t="shared" si="13"/>
        <v xml:space="preserve">0 </v>
      </c>
      <c r="H101" s="172">
        <f>B101+E101</f>
        <v>0</v>
      </c>
      <c r="I101" s="172"/>
      <c r="J101" s="172">
        <f>C101+F101</f>
        <v>0</v>
      </c>
      <c r="K101" s="152" t="str">
        <f t="shared" si="14"/>
        <v xml:space="preserve">0 </v>
      </c>
      <c r="L101" s="104"/>
    </row>
    <row r="102" spans="1:14" s="10" customFormat="1" ht="43.5" hidden="1" customHeight="1">
      <c r="A102" s="169" t="s">
        <v>81</v>
      </c>
      <c r="B102" s="174">
        <v>0</v>
      </c>
      <c r="C102" s="175">
        <v>0</v>
      </c>
      <c r="D102" s="152" t="str">
        <f t="shared" si="12"/>
        <v xml:space="preserve">0 </v>
      </c>
      <c r="E102" s="174">
        <v>0</v>
      </c>
      <c r="F102" s="176">
        <v>0</v>
      </c>
      <c r="G102" s="152" t="str">
        <f t="shared" si="13"/>
        <v xml:space="preserve">0 </v>
      </c>
      <c r="H102" s="172">
        <f>B102+E102</f>
        <v>0</v>
      </c>
      <c r="I102" s="172"/>
      <c r="J102" s="172">
        <f>C102+F102</f>
        <v>0</v>
      </c>
      <c r="K102" s="152" t="str">
        <f t="shared" si="14"/>
        <v xml:space="preserve">0 </v>
      </c>
      <c r="L102" s="104"/>
    </row>
    <row r="103" spans="1:14" s="10" customFormat="1" ht="24.75" customHeight="1">
      <c r="A103" s="167" t="s">
        <v>50</v>
      </c>
      <c r="B103" s="168">
        <f>B104+B105+B106+B107+B108</f>
        <v>247353</v>
      </c>
      <c r="C103" s="168">
        <f>C104+C105+C106+C107+C108</f>
        <v>91997</v>
      </c>
      <c r="D103" s="152">
        <f t="shared" si="12"/>
        <v>37.19259519795596</v>
      </c>
      <c r="E103" s="168">
        <f>E104+E105+E106+E107+E108</f>
        <v>0</v>
      </c>
      <c r="F103" s="168">
        <f>F104+F105+F106+F107+F108</f>
        <v>0</v>
      </c>
      <c r="G103" s="152" t="str">
        <f t="shared" si="13"/>
        <v xml:space="preserve">0 </v>
      </c>
      <c r="H103" s="168">
        <f>H104+H105+H106+H107+H108</f>
        <v>247353</v>
      </c>
      <c r="I103" s="168">
        <f>I104+I105+I106+I107+I108</f>
        <v>0</v>
      </c>
      <c r="J103" s="168">
        <f>J104+J105+J106+J107+J108</f>
        <v>91997</v>
      </c>
      <c r="K103" s="152">
        <f t="shared" si="14"/>
        <v>37.19259519795596</v>
      </c>
      <c r="L103" s="104"/>
    </row>
    <row r="104" spans="1:14" s="10" customFormat="1" ht="25.5" customHeight="1">
      <c r="A104" s="169" t="s">
        <v>13</v>
      </c>
      <c r="B104" s="174">
        <v>12096</v>
      </c>
      <c r="C104" s="175">
        <v>5136</v>
      </c>
      <c r="D104" s="152">
        <f t="shared" si="12"/>
        <v>42.460317460317462</v>
      </c>
      <c r="E104" s="174">
        <v>0</v>
      </c>
      <c r="F104" s="176">
        <v>0</v>
      </c>
      <c r="G104" s="152" t="str">
        <f t="shared" si="13"/>
        <v xml:space="preserve">0 </v>
      </c>
      <c r="H104" s="172">
        <f>B104</f>
        <v>12096</v>
      </c>
      <c r="I104" s="172"/>
      <c r="J104" s="173">
        <f>C104+F104</f>
        <v>5136</v>
      </c>
      <c r="K104" s="152">
        <f t="shared" si="14"/>
        <v>42.460317460317462</v>
      </c>
      <c r="L104" s="104"/>
    </row>
    <row r="105" spans="1:14" s="10" customFormat="1" ht="45" customHeight="1">
      <c r="A105" s="169" t="s">
        <v>33</v>
      </c>
      <c r="B105" s="174">
        <v>62723</v>
      </c>
      <c r="C105" s="175">
        <v>24294</v>
      </c>
      <c r="D105" s="152">
        <f t="shared" si="12"/>
        <v>38.732203497919421</v>
      </c>
      <c r="E105" s="174">
        <v>0</v>
      </c>
      <c r="F105" s="176">
        <v>0</v>
      </c>
      <c r="G105" s="152" t="str">
        <f t="shared" si="13"/>
        <v xml:space="preserve">0 </v>
      </c>
      <c r="H105" s="172">
        <f>B105</f>
        <v>62723</v>
      </c>
      <c r="I105" s="172"/>
      <c r="J105" s="173">
        <f>C105+F105</f>
        <v>24294</v>
      </c>
      <c r="K105" s="152">
        <f t="shared" si="14"/>
        <v>38.732203497919421</v>
      </c>
      <c r="L105" s="104"/>
    </row>
    <row r="106" spans="1:14" s="10" customFormat="1" ht="42.75" customHeight="1">
      <c r="A106" s="169" t="s">
        <v>31</v>
      </c>
      <c r="B106" s="174">
        <v>117205</v>
      </c>
      <c r="C106" s="175">
        <v>41213</v>
      </c>
      <c r="D106" s="152">
        <f t="shared" si="12"/>
        <v>35.163175632438886</v>
      </c>
      <c r="E106" s="174">
        <v>0</v>
      </c>
      <c r="F106" s="176">
        <v>0</v>
      </c>
      <c r="G106" s="152" t="str">
        <f t="shared" si="13"/>
        <v xml:space="preserve">0 </v>
      </c>
      <c r="H106" s="172">
        <f>B106+E106</f>
        <v>117205</v>
      </c>
      <c r="I106" s="172"/>
      <c r="J106" s="173">
        <f>C106+F106</f>
        <v>41213</v>
      </c>
      <c r="K106" s="152">
        <f t="shared" si="14"/>
        <v>35.163175632438886</v>
      </c>
      <c r="L106" s="104"/>
    </row>
    <row r="107" spans="1:14" s="10" customFormat="1" ht="21" customHeight="1">
      <c r="A107" s="169" t="s">
        <v>58</v>
      </c>
      <c r="B107" s="174">
        <v>42098</v>
      </c>
      <c r="C107" s="175">
        <v>17590</v>
      </c>
      <c r="D107" s="152">
        <f t="shared" si="12"/>
        <v>41.783457646444013</v>
      </c>
      <c r="E107" s="174">
        <v>0</v>
      </c>
      <c r="F107" s="176">
        <v>0</v>
      </c>
      <c r="G107" s="152" t="str">
        <f t="shared" si="13"/>
        <v xml:space="preserve">0 </v>
      </c>
      <c r="H107" s="172">
        <f>B107+E107</f>
        <v>42098</v>
      </c>
      <c r="I107" s="172"/>
      <c r="J107" s="173">
        <f>C107+F107</f>
        <v>17590</v>
      </c>
      <c r="K107" s="152">
        <f t="shared" si="14"/>
        <v>41.783457646444013</v>
      </c>
      <c r="L107" s="104"/>
    </row>
    <row r="108" spans="1:14" s="10" customFormat="1" ht="44.25" customHeight="1">
      <c r="A108" s="169" t="s">
        <v>32</v>
      </c>
      <c r="B108" s="174">
        <v>13231</v>
      </c>
      <c r="C108" s="179">
        <v>3764</v>
      </c>
      <c r="D108" s="152">
        <f t="shared" si="12"/>
        <v>28.448341017307836</v>
      </c>
      <c r="E108" s="174">
        <v>0</v>
      </c>
      <c r="F108" s="176">
        <v>0</v>
      </c>
      <c r="G108" s="152" t="str">
        <f t="shared" si="13"/>
        <v xml:space="preserve">0 </v>
      </c>
      <c r="H108" s="172">
        <f>B108+E108</f>
        <v>13231</v>
      </c>
      <c r="I108" s="172"/>
      <c r="J108" s="173">
        <f>C108+F108</f>
        <v>3764</v>
      </c>
      <c r="K108" s="152">
        <f t="shared" si="14"/>
        <v>28.448341017307836</v>
      </c>
      <c r="L108" s="104"/>
    </row>
    <row r="109" spans="1:14" s="10" customFormat="1" ht="44.25" customHeight="1">
      <c r="A109" s="180" t="s">
        <v>59</v>
      </c>
      <c r="B109" s="177">
        <f>B110+B111+B112</f>
        <v>40626</v>
      </c>
      <c r="C109" s="177">
        <f>C110+C111+C112</f>
        <v>11663</v>
      </c>
      <c r="D109" s="152">
        <f t="shared" si="12"/>
        <v>28.708216413134448</v>
      </c>
      <c r="E109" s="177">
        <f>E110+E111+E112</f>
        <v>0</v>
      </c>
      <c r="F109" s="177">
        <f>F110+F111+F112</f>
        <v>0</v>
      </c>
      <c r="G109" s="152" t="str">
        <f t="shared" si="13"/>
        <v xml:space="preserve">0 </v>
      </c>
      <c r="H109" s="177">
        <f>H110+H111+H112</f>
        <v>40626</v>
      </c>
      <c r="I109" s="177">
        <f>I110+I111+I112</f>
        <v>0</v>
      </c>
      <c r="J109" s="177">
        <f>J110+J111+J112</f>
        <v>11663</v>
      </c>
      <c r="K109" s="152">
        <f t="shared" si="14"/>
        <v>28.708216413134448</v>
      </c>
      <c r="L109" s="104"/>
      <c r="N109" s="89"/>
    </row>
    <row r="110" spans="1:14" s="10" customFormat="1" ht="22.5" customHeight="1">
      <c r="A110" s="169" t="s">
        <v>60</v>
      </c>
      <c r="B110" s="174">
        <v>26292</v>
      </c>
      <c r="C110" s="179">
        <v>6860</v>
      </c>
      <c r="D110" s="152">
        <f t="shared" si="12"/>
        <v>26.091586794462195</v>
      </c>
      <c r="E110" s="174">
        <v>0</v>
      </c>
      <c r="F110" s="172">
        <v>0</v>
      </c>
      <c r="G110" s="152" t="str">
        <f t="shared" si="13"/>
        <v xml:space="preserve">0 </v>
      </c>
      <c r="H110" s="172">
        <f>B110+E110</f>
        <v>26292</v>
      </c>
      <c r="I110" s="172"/>
      <c r="J110" s="173">
        <f>C110+F110</f>
        <v>6860</v>
      </c>
      <c r="K110" s="152">
        <f t="shared" si="14"/>
        <v>26.091586794462195</v>
      </c>
      <c r="L110" s="104"/>
    </row>
    <row r="111" spans="1:14" s="10" customFormat="1" ht="22.5" customHeight="1">
      <c r="A111" s="169" t="s">
        <v>61</v>
      </c>
      <c r="B111" s="174">
        <v>13965</v>
      </c>
      <c r="C111" s="179">
        <v>4711</v>
      </c>
      <c r="D111" s="152">
        <f t="shared" si="12"/>
        <v>33.734335839598998</v>
      </c>
      <c r="E111" s="174">
        <v>0</v>
      </c>
      <c r="F111" s="172">
        <v>0</v>
      </c>
      <c r="G111" s="152" t="str">
        <f t="shared" si="13"/>
        <v xml:space="preserve">0 </v>
      </c>
      <c r="H111" s="172">
        <f>B111+E111</f>
        <v>13965</v>
      </c>
      <c r="I111" s="172"/>
      <c r="J111" s="173">
        <f>C111+F111</f>
        <v>4711</v>
      </c>
      <c r="K111" s="152">
        <f t="shared" si="14"/>
        <v>33.734335839598998</v>
      </c>
      <c r="L111" s="104"/>
    </row>
    <row r="112" spans="1:14" s="10" customFormat="1" ht="45.75" customHeight="1">
      <c r="A112" s="169" t="s">
        <v>77</v>
      </c>
      <c r="B112" s="174">
        <v>369</v>
      </c>
      <c r="C112" s="179">
        <v>92</v>
      </c>
      <c r="D112" s="152">
        <f t="shared" si="12"/>
        <v>24.932249322493224</v>
      </c>
      <c r="E112" s="174">
        <v>0</v>
      </c>
      <c r="F112" s="172">
        <v>0</v>
      </c>
      <c r="G112" s="152" t="str">
        <f t="shared" si="13"/>
        <v xml:space="preserve">0 </v>
      </c>
      <c r="H112" s="172">
        <v>369</v>
      </c>
      <c r="I112" s="172"/>
      <c r="J112" s="173">
        <f t="shared" ref="J112:J118" si="15">C112+F112</f>
        <v>92</v>
      </c>
      <c r="K112" s="152">
        <f t="shared" si="14"/>
        <v>24.932249322493224</v>
      </c>
      <c r="L112" s="104"/>
    </row>
    <row r="113" spans="1:12" s="10" customFormat="1" ht="39" hidden="1" customHeight="1">
      <c r="A113" s="180" t="s">
        <v>65</v>
      </c>
      <c r="B113" s="177">
        <f>B114+B115</f>
        <v>0</v>
      </c>
      <c r="C113" s="181"/>
      <c r="D113" s="152" t="str">
        <f t="shared" si="12"/>
        <v xml:space="preserve">0 </v>
      </c>
      <c r="E113" s="177">
        <f>E114+E115</f>
        <v>0</v>
      </c>
      <c r="F113" s="182">
        <f>F114+F115</f>
        <v>0</v>
      </c>
      <c r="G113" s="152" t="str">
        <f t="shared" si="13"/>
        <v xml:space="preserve">0 </v>
      </c>
      <c r="H113" s="172">
        <f t="shared" ref="H113:H118" si="16">B113+E113</f>
        <v>0</v>
      </c>
      <c r="I113" s="182"/>
      <c r="J113" s="173">
        <f t="shared" si="15"/>
        <v>0</v>
      </c>
      <c r="K113" s="152" t="str">
        <f t="shared" si="14"/>
        <v xml:space="preserve">0 </v>
      </c>
      <c r="L113" s="104"/>
    </row>
    <row r="114" spans="1:12" s="10" customFormat="1" ht="39" hidden="1" customHeight="1">
      <c r="A114" s="169" t="s">
        <v>66</v>
      </c>
      <c r="B114" s="174"/>
      <c r="C114" s="179"/>
      <c r="D114" s="152" t="str">
        <f t="shared" si="12"/>
        <v xml:space="preserve">0 </v>
      </c>
      <c r="E114" s="174">
        <v>0</v>
      </c>
      <c r="F114" s="172">
        <v>0</v>
      </c>
      <c r="G114" s="152" t="str">
        <f t="shared" si="13"/>
        <v xml:space="preserve">0 </v>
      </c>
      <c r="H114" s="172">
        <f t="shared" si="16"/>
        <v>0</v>
      </c>
      <c r="I114" s="172"/>
      <c r="J114" s="173">
        <f t="shared" si="15"/>
        <v>0</v>
      </c>
      <c r="K114" s="152" t="str">
        <f t="shared" si="14"/>
        <v xml:space="preserve">0 </v>
      </c>
      <c r="L114" s="104"/>
    </row>
    <row r="115" spans="1:12" s="10" customFormat="1" ht="39" hidden="1" customHeight="1">
      <c r="A115" s="169" t="s">
        <v>67</v>
      </c>
      <c r="B115" s="174">
        <v>0</v>
      </c>
      <c r="C115" s="179"/>
      <c r="D115" s="152" t="str">
        <f t="shared" si="12"/>
        <v xml:space="preserve">0 </v>
      </c>
      <c r="E115" s="174">
        <v>0</v>
      </c>
      <c r="F115" s="172">
        <v>0</v>
      </c>
      <c r="G115" s="152" t="str">
        <f t="shared" si="13"/>
        <v xml:space="preserve">0 </v>
      </c>
      <c r="H115" s="172">
        <f t="shared" si="16"/>
        <v>0</v>
      </c>
      <c r="I115" s="172"/>
      <c r="J115" s="173">
        <f t="shared" si="15"/>
        <v>0</v>
      </c>
      <c r="K115" s="152" t="str">
        <f t="shared" si="14"/>
        <v xml:space="preserve">0 </v>
      </c>
      <c r="L115" s="104"/>
    </row>
    <row r="116" spans="1:12" s="10" customFormat="1" ht="39" hidden="1" customHeight="1">
      <c r="A116" s="169" t="s">
        <v>68</v>
      </c>
      <c r="B116" s="174">
        <v>0</v>
      </c>
      <c r="C116" s="179"/>
      <c r="D116" s="152" t="str">
        <f t="shared" si="12"/>
        <v xml:space="preserve">0 </v>
      </c>
      <c r="E116" s="174">
        <v>0</v>
      </c>
      <c r="F116" s="172">
        <v>0</v>
      </c>
      <c r="G116" s="152" t="str">
        <f t="shared" si="13"/>
        <v xml:space="preserve">0 </v>
      </c>
      <c r="H116" s="172">
        <f t="shared" si="16"/>
        <v>0</v>
      </c>
      <c r="I116" s="172"/>
      <c r="J116" s="173">
        <f t="shared" si="15"/>
        <v>0</v>
      </c>
      <c r="K116" s="152" t="str">
        <f t="shared" si="14"/>
        <v xml:space="preserve">0 </v>
      </c>
      <c r="L116" s="104"/>
    </row>
    <row r="117" spans="1:12" s="10" customFormat="1" ht="39" hidden="1" customHeight="1">
      <c r="A117" s="169" t="s">
        <v>77</v>
      </c>
      <c r="B117" s="174"/>
      <c r="C117" s="179">
        <v>0</v>
      </c>
      <c r="D117" s="152" t="str">
        <f t="shared" si="12"/>
        <v xml:space="preserve">0 </v>
      </c>
      <c r="E117" s="174">
        <v>0</v>
      </c>
      <c r="F117" s="172">
        <v>0</v>
      </c>
      <c r="G117" s="152" t="str">
        <f t="shared" si="13"/>
        <v xml:space="preserve">0 </v>
      </c>
      <c r="H117" s="172">
        <f t="shared" si="16"/>
        <v>0</v>
      </c>
      <c r="I117" s="172"/>
      <c r="J117" s="173">
        <f t="shared" si="15"/>
        <v>0</v>
      </c>
      <c r="K117" s="152" t="str">
        <f t="shared" si="14"/>
        <v xml:space="preserve">0 </v>
      </c>
      <c r="L117" s="104"/>
    </row>
    <row r="118" spans="1:12" s="10" customFormat="1" ht="30.75" hidden="1" customHeight="1">
      <c r="A118" s="169" t="s">
        <v>119</v>
      </c>
      <c r="B118" s="174"/>
      <c r="C118" s="179"/>
      <c r="D118" s="152" t="str">
        <f t="shared" si="12"/>
        <v xml:space="preserve">0 </v>
      </c>
      <c r="E118" s="174">
        <v>0</v>
      </c>
      <c r="F118" s="172">
        <v>0</v>
      </c>
      <c r="G118" s="152" t="str">
        <f t="shared" si="13"/>
        <v xml:space="preserve">0 </v>
      </c>
      <c r="H118" s="172">
        <f t="shared" si="16"/>
        <v>0</v>
      </c>
      <c r="I118" s="172"/>
      <c r="J118" s="173">
        <f t="shared" si="15"/>
        <v>0</v>
      </c>
      <c r="K118" s="152"/>
      <c r="L118" s="104"/>
    </row>
    <row r="119" spans="1:12" s="10" customFormat="1" ht="42" customHeight="1">
      <c r="A119" s="180" t="s">
        <v>65</v>
      </c>
      <c r="B119" s="168">
        <f>B120+B122</f>
        <v>1376</v>
      </c>
      <c r="C119" s="168">
        <f>C120+C122</f>
        <v>372</v>
      </c>
      <c r="D119" s="152">
        <f t="shared" si="12"/>
        <v>27.034883720930232</v>
      </c>
      <c r="E119" s="168">
        <f>E121+E120</f>
        <v>0</v>
      </c>
      <c r="F119" s="168">
        <f>F121+F120+F122</f>
        <v>0</v>
      </c>
      <c r="G119" s="152" t="str">
        <f t="shared" si="13"/>
        <v xml:space="preserve">0 </v>
      </c>
      <c r="H119" s="168">
        <f>H120+H122</f>
        <v>1376</v>
      </c>
      <c r="I119" s="168">
        <f>I121+I120+I122</f>
        <v>0</v>
      </c>
      <c r="J119" s="168">
        <f>J121+J120+J122</f>
        <v>372</v>
      </c>
      <c r="K119" s="152">
        <f t="shared" si="14"/>
        <v>27.034883720930232</v>
      </c>
      <c r="L119" s="104"/>
    </row>
    <row r="120" spans="1:12" s="10" customFormat="1" ht="24.75" customHeight="1">
      <c r="A120" s="169" t="s">
        <v>66</v>
      </c>
      <c r="B120" s="170">
        <v>267</v>
      </c>
      <c r="C120" s="171">
        <v>50</v>
      </c>
      <c r="D120" s="152">
        <f t="shared" si="12"/>
        <v>18.726591760299627</v>
      </c>
      <c r="E120" s="170">
        <v>0</v>
      </c>
      <c r="F120" s="170">
        <v>0</v>
      </c>
      <c r="G120" s="152" t="str">
        <f t="shared" si="13"/>
        <v xml:space="preserve">0 </v>
      </c>
      <c r="H120" s="172">
        <f>B120+E120</f>
        <v>267</v>
      </c>
      <c r="I120" s="172"/>
      <c r="J120" s="173">
        <f>C120+F120</f>
        <v>50</v>
      </c>
      <c r="K120" s="152">
        <f t="shared" si="14"/>
        <v>18.726591760299627</v>
      </c>
      <c r="L120" s="104"/>
    </row>
    <row r="121" spans="1:12" s="10" customFormat="1" ht="39" hidden="1" customHeight="1">
      <c r="A121" s="169" t="s">
        <v>67</v>
      </c>
      <c r="B121" s="174"/>
      <c r="C121" s="179">
        <v>0</v>
      </c>
      <c r="D121" s="152" t="str">
        <f t="shared" si="12"/>
        <v xml:space="preserve">0 </v>
      </c>
      <c r="E121" s="174">
        <v>0</v>
      </c>
      <c r="F121" s="172">
        <v>0</v>
      </c>
      <c r="G121" s="152" t="str">
        <f t="shared" si="13"/>
        <v xml:space="preserve">0 </v>
      </c>
      <c r="H121" s="172">
        <f>B121+E121</f>
        <v>0</v>
      </c>
      <c r="I121" s="172"/>
      <c r="J121" s="173">
        <f>C121+F121</f>
        <v>0</v>
      </c>
      <c r="K121" s="152" t="str">
        <f t="shared" si="14"/>
        <v xml:space="preserve">0 </v>
      </c>
      <c r="L121" s="104"/>
    </row>
    <row r="122" spans="1:12" s="10" customFormat="1" ht="48.75" customHeight="1">
      <c r="A122" s="169" t="s">
        <v>67</v>
      </c>
      <c r="B122" s="174">
        <v>1109</v>
      </c>
      <c r="C122" s="179">
        <v>322</v>
      </c>
      <c r="D122" s="152">
        <f t="shared" si="12"/>
        <v>29.035166816952206</v>
      </c>
      <c r="E122" s="174">
        <v>0</v>
      </c>
      <c r="F122" s="172">
        <v>0</v>
      </c>
      <c r="G122" s="152" t="str">
        <f t="shared" si="13"/>
        <v xml:space="preserve">0 </v>
      </c>
      <c r="H122" s="172">
        <f>B122+E122</f>
        <v>1109</v>
      </c>
      <c r="I122" s="172"/>
      <c r="J122" s="173">
        <f>C122+F122</f>
        <v>322</v>
      </c>
      <c r="K122" s="152">
        <f t="shared" si="14"/>
        <v>29.035166816952206</v>
      </c>
      <c r="L122" s="104"/>
    </row>
    <row r="123" spans="1:12" s="87" customFormat="1" ht="39" hidden="1" customHeight="1">
      <c r="A123" s="180" t="s">
        <v>98</v>
      </c>
      <c r="B123" s="177">
        <f>B124</f>
        <v>0</v>
      </c>
      <c r="C123" s="177">
        <f>C124</f>
        <v>0</v>
      </c>
      <c r="D123" s="152" t="str">
        <f t="shared" si="12"/>
        <v xml:space="preserve">0 </v>
      </c>
      <c r="E123" s="177">
        <f t="shared" ref="E123:J123" si="17">E124</f>
        <v>0</v>
      </c>
      <c r="F123" s="177">
        <f t="shared" si="17"/>
        <v>0</v>
      </c>
      <c r="G123" s="177" t="str">
        <f t="shared" si="17"/>
        <v xml:space="preserve">0 </v>
      </c>
      <c r="H123" s="177">
        <f t="shared" si="17"/>
        <v>0</v>
      </c>
      <c r="I123" s="177">
        <f t="shared" si="17"/>
        <v>0</v>
      </c>
      <c r="J123" s="183">
        <f t="shared" si="17"/>
        <v>0</v>
      </c>
      <c r="K123" s="152" t="str">
        <f t="shared" si="14"/>
        <v xml:space="preserve">0 </v>
      </c>
      <c r="L123" s="104"/>
    </row>
    <row r="124" spans="1:12" s="10" customFormat="1" ht="39" hidden="1" customHeight="1">
      <c r="A124" s="169" t="s">
        <v>98</v>
      </c>
      <c r="B124" s="174">
        <v>0</v>
      </c>
      <c r="C124" s="184">
        <v>0</v>
      </c>
      <c r="D124" s="152" t="str">
        <f t="shared" si="12"/>
        <v xml:space="preserve">0 </v>
      </c>
      <c r="E124" s="174">
        <v>0</v>
      </c>
      <c r="F124" s="172">
        <v>0</v>
      </c>
      <c r="G124" s="174" t="str">
        <f>G125</f>
        <v xml:space="preserve">0 </v>
      </c>
      <c r="H124" s="172">
        <f>B124+E124</f>
        <v>0</v>
      </c>
      <c r="I124" s="172">
        <f>C124+F124</f>
        <v>0</v>
      </c>
      <c r="J124" s="176">
        <f>D124+G124</f>
        <v>0</v>
      </c>
      <c r="K124" s="152" t="str">
        <f t="shared" si="14"/>
        <v xml:space="preserve">0 </v>
      </c>
      <c r="L124" s="104"/>
    </row>
    <row r="125" spans="1:12" s="10" customFormat="1" ht="39" customHeight="1">
      <c r="A125" s="167" t="s">
        <v>51</v>
      </c>
      <c r="B125" s="168">
        <f>B126+B127+B128</f>
        <v>29812</v>
      </c>
      <c r="C125" s="168">
        <f>C126+C127+C128</f>
        <v>11749</v>
      </c>
      <c r="D125" s="152">
        <f t="shared" si="12"/>
        <v>39.410304575338792</v>
      </c>
      <c r="E125" s="168">
        <f>E126+E127+E128</f>
        <v>0</v>
      </c>
      <c r="F125" s="168">
        <f>F126+F127+F128</f>
        <v>0</v>
      </c>
      <c r="G125" s="152" t="str">
        <f>IF(E125=0,  "0 ", F125/E125*100)</f>
        <v xml:space="preserve">0 </v>
      </c>
      <c r="H125" s="168">
        <f>H126+H127+H128</f>
        <v>0</v>
      </c>
      <c r="I125" s="168">
        <f>I126+I127+I128</f>
        <v>11749</v>
      </c>
      <c r="J125" s="178">
        <f>J126+J127+J128</f>
        <v>0</v>
      </c>
      <c r="K125" s="152" t="str">
        <f t="shared" si="14"/>
        <v xml:space="preserve">0 </v>
      </c>
      <c r="L125" s="104"/>
    </row>
    <row r="126" spans="1:12" s="10" customFormat="1" ht="66.75" customHeight="1">
      <c r="A126" s="169" t="s">
        <v>62</v>
      </c>
      <c r="B126" s="174">
        <v>29812</v>
      </c>
      <c r="C126" s="184">
        <v>11749</v>
      </c>
      <c r="D126" s="152">
        <f t="shared" si="12"/>
        <v>39.410304575338792</v>
      </c>
      <c r="E126" s="174">
        <v>0</v>
      </c>
      <c r="F126" s="172">
        <v>0</v>
      </c>
      <c r="G126" s="152" t="str">
        <f>IF(E126=0,  "0 ", F126/E126*100)</f>
        <v xml:space="preserve">0 </v>
      </c>
      <c r="H126" s="172">
        <v>0</v>
      </c>
      <c r="I126" s="172">
        <v>11749</v>
      </c>
      <c r="J126" s="173">
        <v>0</v>
      </c>
      <c r="K126" s="152" t="str">
        <f t="shared" si="14"/>
        <v xml:space="preserve">0 </v>
      </c>
      <c r="L126" s="104"/>
    </row>
    <row r="127" spans="1:12" s="10" customFormat="1" ht="28.5" hidden="1" customHeight="1">
      <c r="A127" s="169" t="s">
        <v>64</v>
      </c>
      <c r="B127" s="174">
        <v>0</v>
      </c>
      <c r="C127" s="184">
        <v>0</v>
      </c>
      <c r="D127" s="152" t="str">
        <f t="shared" si="12"/>
        <v xml:space="preserve">0 </v>
      </c>
      <c r="E127" s="174">
        <v>0</v>
      </c>
      <c r="F127" s="172">
        <v>0</v>
      </c>
      <c r="G127" s="152" t="str">
        <f>IF(E127=0,  "0 ", F127/E127*100)</f>
        <v xml:space="preserve">0 </v>
      </c>
      <c r="H127" s="172">
        <v>0</v>
      </c>
      <c r="I127" s="172"/>
      <c r="J127" s="172">
        <f>C127+F127</f>
        <v>0</v>
      </c>
      <c r="K127" s="152" t="str">
        <f t="shared" si="14"/>
        <v xml:space="preserve">0 </v>
      </c>
      <c r="L127" s="104"/>
    </row>
    <row r="128" spans="1:12" s="10" customFormat="1" ht="27.75" hidden="1" customHeight="1">
      <c r="A128" s="169" t="s">
        <v>63</v>
      </c>
      <c r="B128" s="174">
        <v>0</v>
      </c>
      <c r="C128" s="184">
        <v>0</v>
      </c>
      <c r="D128" s="152" t="str">
        <f t="shared" si="12"/>
        <v xml:space="preserve">0 </v>
      </c>
      <c r="E128" s="184">
        <v>0</v>
      </c>
      <c r="F128" s="172">
        <v>0</v>
      </c>
      <c r="G128" s="152" t="str">
        <f>IF(E128=0,  "0 ", F128/E128*100)</f>
        <v xml:space="preserve">0 </v>
      </c>
      <c r="H128" s="172">
        <f>B128+E128</f>
        <v>0</v>
      </c>
      <c r="I128" s="172"/>
      <c r="J128" s="172">
        <f>C128+F128</f>
        <v>0</v>
      </c>
      <c r="K128" s="152" t="str">
        <f t="shared" si="14"/>
        <v xml:space="preserve">0 </v>
      </c>
      <c r="L128" s="104"/>
    </row>
    <row r="129" spans="1:14" s="10" customFormat="1" ht="36" customHeight="1">
      <c r="A129" s="180" t="s">
        <v>4</v>
      </c>
      <c r="B129" s="182">
        <f>B52+B60+B63+B68+B76+B82+B85+B94+B98+B103+B109+B119+B125+B123</f>
        <v>1684536</v>
      </c>
      <c r="C129" s="182">
        <f>C52+C60+C63+C68+C76+C82+C85+C94+C98+C103+C109+C119+C125+C123</f>
        <v>501508</v>
      </c>
      <c r="D129" s="152">
        <f t="shared" si="12"/>
        <v>29.77128419932848</v>
      </c>
      <c r="E129" s="182">
        <f>E52+E60+E63+E68+E76+E82+E85+E94+E98+E103+E109+E119+E125+E123</f>
        <v>154179</v>
      </c>
      <c r="F129" s="182">
        <f>F52+F60+F63+F68+F76+F82+F85+F94+F98+F103+F109+F119+F125+F123</f>
        <v>43950</v>
      </c>
      <c r="G129" s="152">
        <f>IF(E129=0,  "0 ", F129/E129*100)</f>
        <v>28.505827641896758</v>
      </c>
      <c r="H129" s="182">
        <f>H52+H60+H63+H68+H76+H82+H85+H94+H98+H103+H109+H119+H125+H123</f>
        <v>1735648</v>
      </c>
      <c r="I129" s="182">
        <f>I52+I60+I63+I68+I76+I82+I85+I94+I98+I103+I109+I119+I125+I123+I66</f>
        <v>41647</v>
      </c>
      <c r="J129" s="182">
        <f>J52+J60+J63+J68+J76+J82+J85+J94+J98+J103+J109+J119+J125+J123</f>
        <v>503811</v>
      </c>
      <c r="K129" s="152">
        <f t="shared" si="14"/>
        <v>29.027256678773579</v>
      </c>
      <c r="L129" s="104"/>
      <c r="N129" s="104"/>
    </row>
    <row r="130" spans="1:14" s="34" customFormat="1" ht="29.25" customHeight="1">
      <c r="A130" s="191" t="s">
        <v>124</v>
      </c>
      <c r="B130" s="166">
        <f>B48-B129</f>
        <v>-17916</v>
      </c>
      <c r="C130" s="166">
        <f>C48-C129</f>
        <v>7926</v>
      </c>
      <c r="D130" s="166"/>
      <c r="E130" s="166">
        <f>E48-E129</f>
        <v>-3050</v>
      </c>
      <c r="F130" s="166">
        <f>F48-F129</f>
        <v>12078</v>
      </c>
      <c r="G130" s="166"/>
      <c r="H130" s="166">
        <f>B130+E130</f>
        <v>-20966</v>
      </c>
      <c r="I130" s="166">
        <f>I48-I129</f>
        <v>-41647</v>
      </c>
      <c r="J130" s="166">
        <f>J48-J129</f>
        <v>20004</v>
      </c>
      <c r="K130" s="166"/>
    </row>
    <row r="131" spans="1:14" s="34" customFormat="1" ht="12" customHeight="1">
      <c r="A131" s="136"/>
      <c r="B131" s="136"/>
      <c r="C131" s="136"/>
      <c r="D131" s="136"/>
      <c r="E131" s="136"/>
      <c r="F131" s="137"/>
      <c r="G131" s="137"/>
      <c r="H131" s="137"/>
      <c r="I131" s="137"/>
      <c r="J131" s="138"/>
      <c r="K131" s="138"/>
    </row>
    <row r="132" spans="1:14" s="10" customFormat="1" ht="69.75" customHeight="1">
      <c r="A132" s="185" t="s">
        <v>109</v>
      </c>
      <c r="B132" s="186"/>
      <c r="C132" s="186"/>
      <c r="D132" s="187"/>
      <c r="E132" s="188"/>
      <c r="F132" s="189"/>
      <c r="G132" s="190"/>
      <c r="H132" s="189" t="s">
        <v>108</v>
      </c>
      <c r="I132" s="139"/>
      <c r="J132" s="140"/>
      <c r="K132" s="141" t="s">
        <v>94</v>
      </c>
      <c r="L132" s="104"/>
      <c r="M132" s="134"/>
    </row>
    <row r="133" spans="1:14" s="10" customFormat="1" ht="15.75" customHeight="1">
      <c r="A133" s="90"/>
      <c r="B133" s="88"/>
      <c r="C133" s="91"/>
      <c r="D133" s="50"/>
      <c r="F133" s="27"/>
      <c r="G133" s="28"/>
      <c r="J133" s="31"/>
      <c r="K133" s="34"/>
    </row>
    <row r="134" spans="1:14" s="10" customFormat="1">
      <c r="C134" s="92"/>
      <c r="D134" s="93"/>
      <c r="G134" s="34"/>
      <c r="J134" s="35"/>
      <c r="K134" s="34"/>
    </row>
    <row r="135" spans="1:14">
      <c r="E135" s="96"/>
    </row>
    <row r="136" spans="1:14">
      <c r="H136" s="42"/>
      <c r="I136" s="42"/>
      <c r="J136" s="42"/>
    </row>
    <row r="137" spans="1:14">
      <c r="G137" s="27"/>
      <c r="H137" s="28"/>
      <c r="I137" s="28"/>
      <c r="J137" s="10"/>
    </row>
  </sheetData>
  <mergeCells count="14">
    <mergeCell ref="A50:A51"/>
    <mergeCell ref="B50:D50"/>
    <mergeCell ref="E50:G50"/>
    <mergeCell ref="H50:K50"/>
    <mergeCell ref="A1:J1"/>
    <mergeCell ref="A2:J2"/>
    <mergeCell ref="A3:J3"/>
    <mergeCell ref="J5:K5"/>
    <mergeCell ref="A6:K6"/>
    <mergeCell ref="A7:A8"/>
    <mergeCell ref="B7:D7"/>
    <mergeCell ref="E7:G7"/>
    <mergeCell ref="H7:K7"/>
    <mergeCell ref="A49:K49"/>
  </mergeCells>
  <printOptions horizontalCentered="1"/>
  <pageMargins left="0" right="0" top="0.15748031496062992" bottom="0" header="0.15748031496062992" footer="0.15748031496062992"/>
  <pageSetup paperSize="9" scale="53" fitToHeight="3" orientation="portrait" r:id="rId1"/>
  <headerFooter alignWithMargins="0"/>
  <rowBreaks count="1" manualBreakCount="1">
    <brk id="48" max="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6"/>
  <sheetViews>
    <sheetView zoomScale="80" zoomScaleNormal="80" zoomScaleSheetLayoutView="85" workbookViewId="0">
      <selection activeCell="M31" sqref="M31"/>
    </sheetView>
  </sheetViews>
  <sheetFormatPr defaultRowHeight="17.25"/>
  <cols>
    <col min="1" max="1" width="33.85546875" style="36" customWidth="1"/>
    <col min="2" max="2" width="13.42578125" style="36" customWidth="1"/>
    <col min="3" max="3" width="15.7109375" style="37" customWidth="1"/>
    <col min="4" max="4" width="11" style="38" bestFit="1" customWidth="1"/>
    <col min="5" max="5" width="13.140625" style="36" customWidth="1"/>
    <col min="6" max="6" width="14.28515625" style="40" customWidth="1"/>
    <col min="7" max="7" width="11" style="41" customWidth="1"/>
    <col min="8" max="8" width="13.140625" style="40" customWidth="1"/>
    <col min="9" max="9" width="10.85546875" style="40" hidden="1" customWidth="1"/>
    <col min="10" max="10" width="13.42578125" style="40" customWidth="1"/>
    <col min="11" max="11" width="10.5703125" style="5" customWidth="1"/>
    <col min="12" max="16384" width="9.140625" style="6"/>
  </cols>
  <sheetData>
    <row r="1" spans="1:11" ht="15.75" customHeight="1">
      <c r="A1" s="236" t="s">
        <v>8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1" ht="17.25" customHeight="1">
      <c r="A2" s="237" t="s">
        <v>24</v>
      </c>
      <c r="B2" s="237"/>
      <c r="C2" s="237"/>
      <c r="D2" s="237"/>
      <c r="E2" s="237"/>
      <c r="F2" s="237"/>
      <c r="G2" s="237"/>
      <c r="H2" s="237"/>
      <c r="I2" s="237"/>
      <c r="J2" s="237"/>
    </row>
    <row r="3" spans="1:11" ht="15.75" customHeight="1">
      <c r="A3" s="236" t="s">
        <v>160</v>
      </c>
      <c r="B3" s="236"/>
      <c r="C3" s="236"/>
      <c r="D3" s="236"/>
      <c r="E3" s="236"/>
      <c r="F3" s="236"/>
      <c r="G3" s="236"/>
      <c r="H3" s="236"/>
      <c r="I3" s="236"/>
      <c r="J3" s="236"/>
    </row>
    <row r="4" spans="1:11" ht="4.5" hidden="1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1" ht="15" customHeight="1">
      <c r="A5" s="4"/>
      <c r="B5" s="4"/>
      <c r="C5" s="4"/>
      <c r="D5" s="7"/>
      <c r="E5" s="4"/>
      <c r="F5" s="4"/>
      <c r="G5" s="7"/>
      <c r="H5" s="4"/>
      <c r="I5" s="4"/>
      <c r="J5" s="286" t="s">
        <v>37</v>
      </c>
      <c r="K5" s="286"/>
    </row>
    <row r="6" spans="1:11" ht="16.5">
      <c r="A6" s="287" t="s">
        <v>43</v>
      </c>
      <c r="B6" s="288"/>
      <c r="C6" s="288"/>
      <c r="D6" s="288"/>
      <c r="E6" s="288"/>
      <c r="F6" s="288"/>
      <c r="G6" s="288"/>
      <c r="H6" s="288"/>
      <c r="I6" s="288"/>
      <c r="J6" s="288"/>
      <c r="K6" s="289"/>
    </row>
    <row r="7" spans="1:11" ht="17.25" customHeight="1">
      <c r="A7" s="277" t="s">
        <v>0</v>
      </c>
      <c r="B7" s="279" t="s">
        <v>23</v>
      </c>
      <c r="C7" s="280"/>
      <c r="D7" s="281"/>
      <c r="E7" s="282" t="s">
        <v>38</v>
      </c>
      <c r="F7" s="283"/>
      <c r="G7" s="284"/>
      <c r="H7" s="285" t="s">
        <v>74</v>
      </c>
      <c r="I7" s="285"/>
      <c r="J7" s="285"/>
      <c r="K7" s="285"/>
    </row>
    <row r="8" spans="1:11" s="8" customFormat="1" ht="70.5" customHeight="1">
      <c r="A8" s="278"/>
      <c r="B8" s="105" t="s">
        <v>162</v>
      </c>
      <c r="C8" s="3" t="s">
        <v>161</v>
      </c>
      <c r="D8" s="106" t="s">
        <v>53</v>
      </c>
      <c r="E8" s="105" t="s">
        <v>162</v>
      </c>
      <c r="F8" s="3" t="s">
        <v>161</v>
      </c>
      <c r="G8" s="106" t="s">
        <v>53</v>
      </c>
      <c r="H8" s="105" t="s">
        <v>162</v>
      </c>
      <c r="I8" s="105" t="s">
        <v>163</v>
      </c>
      <c r="J8" s="3" t="s">
        <v>161</v>
      </c>
      <c r="K8" s="106" t="s">
        <v>53</v>
      </c>
    </row>
    <row r="9" spans="1:11" s="8" customFormat="1" ht="29.25" customHeight="1">
      <c r="A9" s="107" t="s">
        <v>1</v>
      </c>
      <c r="B9" s="108">
        <f>SUM(B10:B19)</f>
        <v>65262</v>
      </c>
      <c r="C9" s="84">
        <f>SUM(C10:C19)</f>
        <v>70401</v>
      </c>
      <c r="D9" s="109">
        <f t="shared" ref="D9:D15" si="0">C9/B9*100</f>
        <v>107.87441390089178</v>
      </c>
      <c r="E9" s="108">
        <f>SUM(E10:E19)</f>
        <v>13110</v>
      </c>
      <c r="F9" s="84">
        <f>SUM(F10:F19)</f>
        <v>14732</v>
      </c>
      <c r="G9" s="109">
        <f>F9/E9*100</f>
        <v>112.37223493516399</v>
      </c>
      <c r="H9" s="110">
        <f t="shared" ref="H9:H37" si="1">B9+E9</f>
        <v>78372</v>
      </c>
      <c r="I9" s="110"/>
      <c r="J9" s="110">
        <f t="shared" ref="J9:J34" si="2">C9+F9</f>
        <v>85133</v>
      </c>
      <c r="K9" s="109">
        <f t="shared" ref="K9:K18" si="3">J9/H9*100</f>
        <v>108.62680549175725</v>
      </c>
    </row>
    <row r="10" spans="1:11" s="10" customFormat="1" ht="20.25" customHeight="1">
      <c r="A10" s="111" t="s">
        <v>90</v>
      </c>
      <c r="B10" s="112">
        <v>51769</v>
      </c>
      <c r="C10" s="15">
        <v>58113</v>
      </c>
      <c r="D10" s="109">
        <f t="shared" si="0"/>
        <v>112.25443798412178</v>
      </c>
      <c r="E10" s="100">
        <v>4640</v>
      </c>
      <c r="F10" s="9">
        <v>5207</v>
      </c>
      <c r="G10" s="109">
        <f>F10/E10*100</f>
        <v>112.2198275862069</v>
      </c>
      <c r="H10" s="100">
        <f t="shared" si="1"/>
        <v>56409</v>
      </c>
      <c r="I10" s="100"/>
      <c r="J10" s="100">
        <f t="shared" si="2"/>
        <v>63320</v>
      </c>
      <c r="K10" s="109">
        <f t="shared" si="3"/>
        <v>112.25159105816446</v>
      </c>
    </row>
    <row r="11" spans="1:11" s="10" customFormat="1" ht="19.5" customHeight="1">
      <c r="A11" s="111" t="s">
        <v>95</v>
      </c>
      <c r="B11" s="112">
        <v>3791</v>
      </c>
      <c r="C11" s="15">
        <v>4141</v>
      </c>
      <c r="D11" s="109">
        <f t="shared" si="0"/>
        <v>109.23239250857293</v>
      </c>
      <c r="E11" s="100">
        <v>963</v>
      </c>
      <c r="F11" s="9">
        <v>1052</v>
      </c>
      <c r="G11" s="109">
        <f>F11/E11*100</f>
        <v>109.24195223260644</v>
      </c>
      <c r="H11" s="100">
        <f t="shared" si="1"/>
        <v>4754</v>
      </c>
      <c r="I11" s="100"/>
      <c r="J11" s="100">
        <f t="shared" si="2"/>
        <v>5193</v>
      </c>
      <c r="K11" s="109">
        <f t="shared" si="3"/>
        <v>109.23432898611696</v>
      </c>
    </row>
    <row r="12" spans="1:11" s="10" customFormat="1" ht="49.5" customHeight="1">
      <c r="A12" s="52" t="s">
        <v>141</v>
      </c>
      <c r="B12" s="112"/>
      <c r="C12" s="15">
        <v>1128</v>
      </c>
      <c r="D12" s="109">
        <v>0</v>
      </c>
      <c r="E12" s="100"/>
      <c r="F12" s="9">
        <v>0</v>
      </c>
      <c r="G12" s="109">
        <v>0</v>
      </c>
      <c r="H12" s="100">
        <f t="shared" si="1"/>
        <v>0</v>
      </c>
      <c r="I12" s="100"/>
      <c r="J12" s="100">
        <f t="shared" si="2"/>
        <v>1128</v>
      </c>
      <c r="K12" s="109">
        <v>0</v>
      </c>
    </row>
    <row r="13" spans="1:11" s="10" customFormat="1" ht="51.75" customHeight="1">
      <c r="A13" s="111" t="s">
        <v>85</v>
      </c>
      <c r="B13" s="113">
        <v>1479</v>
      </c>
      <c r="C13" s="14">
        <v>6</v>
      </c>
      <c r="D13" s="109">
        <f t="shared" si="0"/>
        <v>0.40567951318458417</v>
      </c>
      <c r="E13" s="100">
        <v>0</v>
      </c>
      <c r="F13" s="9">
        <v>0</v>
      </c>
      <c r="G13" s="109">
        <v>0</v>
      </c>
      <c r="H13" s="100">
        <f t="shared" si="1"/>
        <v>1479</v>
      </c>
      <c r="I13" s="100"/>
      <c r="J13" s="100">
        <f t="shared" si="2"/>
        <v>6</v>
      </c>
      <c r="K13" s="109">
        <f t="shared" si="3"/>
        <v>0.40567951318458417</v>
      </c>
    </row>
    <row r="14" spans="1:11" s="10" customFormat="1" ht="33" customHeight="1">
      <c r="A14" s="111" t="s">
        <v>15</v>
      </c>
      <c r="B14" s="113">
        <v>6058</v>
      </c>
      <c r="C14" s="14">
        <v>4790</v>
      </c>
      <c r="D14" s="109">
        <f t="shared" si="0"/>
        <v>79.068999669858044</v>
      </c>
      <c r="E14" s="100">
        <v>3463</v>
      </c>
      <c r="F14" s="9">
        <v>3767</v>
      </c>
      <c r="G14" s="109">
        <f>F14/E14*100</f>
        <v>108.77851573779959</v>
      </c>
      <c r="H14" s="100">
        <f t="shared" si="1"/>
        <v>9521</v>
      </c>
      <c r="I14" s="100"/>
      <c r="J14" s="100">
        <f t="shared" si="2"/>
        <v>8557</v>
      </c>
      <c r="K14" s="109">
        <f t="shared" si="3"/>
        <v>89.875013128873022</v>
      </c>
    </row>
    <row r="15" spans="1:11" s="10" customFormat="1" ht="52.5" customHeight="1">
      <c r="A15" s="111" t="s">
        <v>114</v>
      </c>
      <c r="B15" s="112">
        <v>1360</v>
      </c>
      <c r="C15" s="15">
        <v>1504</v>
      </c>
      <c r="D15" s="109">
        <f t="shared" si="0"/>
        <v>110.58823529411765</v>
      </c>
      <c r="E15" s="100">
        <v>0</v>
      </c>
      <c r="F15" s="9">
        <v>0</v>
      </c>
      <c r="G15" s="109">
        <v>0</v>
      </c>
      <c r="H15" s="100">
        <f t="shared" si="1"/>
        <v>1360</v>
      </c>
      <c r="I15" s="100"/>
      <c r="J15" s="100">
        <f t="shared" si="2"/>
        <v>1504</v>
      </c>
      <c r="K15" s="109">
        <f t="shared" si="3"/>
        <v>110.58823529411765</v>
      </c>
    </row>
    <row r="16" spans="1:11" s="8" customFormat="1" ht="35.25" customHeight="1">
      <c r="A16" s="111" t="s">
        <v>86</v>
      </c>
      <c r="B16" s="113">
        <v>0</v>
      </c>
      <c r="C16" s="14">
        <v>0</v>
      </c>
      <c r="D16" s="109">
        <v>0</v>
      </c>
      <c r="E16" s="100">
        <v>224</v>
      </c>
      <c r="F16" s="9">
        <v>421</v>
      </c>
      <c r="G16" s="109">
        <f>F16/E16*100</f>
        <v>187.94642857142858</v>
      </c>
      <c r="H16" s="100">
        <f t="shared" si="1"/>
        <v>224</v>
      </c>
      <c r="I16" s="100"/>
      <c r="J16" s="100">
        <f t="shared" si="2"/>
        <v>421</v>
      </c>
      <c r="K16" s="109">
        <f t="shared" si="3"/>
        <v>187.94642857142858</v>
      </c>
    </row>
    <row r="17" spans="1:15" s="8" customFormat="1" ht="20.25" customHeight="1">
      <c r="A17" s="111" t="s">
        <v>87</v>
      </c>
      <c r="B17" s="113">
        <v>0</v>
      </c>
      <c r="C17" s="14">
        <v>0</v>
      </c>
      <c r="D17" s="109">
        <v>0</v>
      </c>
      <c r="E17" s="100">
        <v>3820</v>
      </c>
      <c r="F17" s="9">
        <v>4285</v>
      </c>
      <c r="G17" s="109">
        <f>F17/E17*100</f>
        <v>112.17277486910994</v>
      </c>
      <c r="H17" s="100">
        <f t="shared" si="1"/>
        <v>3820</v>
      </c>
      <c r="I17" s="100"/>
      <c r="J17" s="100">
        <f t="shared" si="2"/>
        <v>4285</v>
      </c>
      <c r="K17" s="109">
        <f t="shared" si="3"/>
        <v>112.17277486910994</v>
      </c>
      <c r="L17" s="11"/>
      <c r="M17" s="11"/>
      <c r="N17" s="11"/>
      <c r="O17" s="11"/>
    </row>
    <row r="18" spans="1:15" s="8" customFormat="1" ht="16.5" customHeight="1">
      <c r="A18" s="111" t="s">
        <v>88</v>
      </c>
      <c r="B18" s="112">
        <v>805</v>
      </c>
      <c r="C18" s="15">
        <v>719</v>
      </c>
      <c r="D18" s="109">
        <f>C18/B18*100</f>
        <v>89.316770186335404</v>
      </c>
      <c r="E18" s="100">
        <v>0</v>
      </c>
      <c r="F18" s="9">
        <v>0</v>
      </c>
      <c r="G18" s="109">
        <v>0</v>
      </c>
      <c r="H18" s="100">
        <f t="shared" si="1"/>
        <v>805</v>
      </c>
      <c r="I18" s="100"/>
      <c r="J18" s="100">
        <f t="shared" si="2"/>
        <v>719</v>
      </c>
      <c r="K18" s="109">
        <f t="shared" si="3"/>
        <v>89.316770186335404</v>
      </c>
      <c r="L18" s="11"/>
      <c r="M18" s="11"/>
      <c r="N18" s="11"/>
      <c r="O18" s="11"/>
    </row>
    <row r="19" spans="1:15" s="8" customFormat="1" ht="84.75" hidden="1" customHeight="1">
      <c r="A19" s="111" t="s">
        <v>89</v>
      </c>
      <c r="B19" s="112"/>
      <c r="C19" s="15"/>
      <c r="D19" s="109">
        <v>0</v>
      </c>
      <c r="E19" s="100"/>
      <c r="F19" s="9"/>
      <c r="G19" s="109">
        <v>0</v>
      </c>
      <c r="H19" s="100">
        <f t="shared" si="1"/>
        <v>0</v>
      </c>
      <c r="I19" s="100"/>
      <c r="J19" s="100">
        <f t="shared" si="2"/>
        <v>0</v>
      </c>
      <c r="K19" s="109">
        <v>0</v>
      </c>
      <c r="L19" s="11"/>
      <c r="M19" s="11"/>
      <c r="N19" s="11"/>
      <c r="O19" s="11"/>
    </row>
    <row r="20" spans="1:15" s="13" customFormat="1" ht="31.5" customHeight="1">
      <c r="A20" s="107" t="s">
        <v>2</v>
      </c>
      <c r="B20" s="108">
        <f>SUM(B21:B33)</f>
        <v>4035</v>
      </c>
      <c r="C20" s="84">
        <f>SUM(C21:C33)</f>
        <v>13982</v>
      </c>
      <c r="D20" s="109">
        <f t="shared" ref="D20:D32" si="4">C20/B20*100</f>
        <v>346.51796778190828</v>
      </c>
      <c r="E20" s="108">
        <f>SUM(E21:E33)</f>
        <v>514</v>
      </c>
      <c r="F20" s="84">
        <f>SUM(F21:F33)</f>
        <v>814</v>
      </c>
      <c r="G20" s="109">
        <f>F20/E20*100</f>
        <v>158.3657587548638</v>
      </c>
      <c r="H20" s="110">
        <f t="shared" si="1"/>
        <v>4549</v>
      </c>
      <c r="I20" s="110"/>
      <c r="J20" s="110">
        <f t="shared" si="2"/>
        <v>14796</v>
      </c>
      <c r="K20" s="109">
        <f>J20/H20*100</f>
        <v>325.25829852714884</v>
      </c>
      <c r="L20" s="12"/>
      <c r="M20" s="12"/>
      <c r="N20" s="12"/>
      <c r="O20" s="12"/>
    </row>
    <row r="21" spans="1:15" s="8" customFormat="1" ht="17.25" customHeight="1">
      <c r="A21" s="114" t="s">
        <v>16</v>
      </c>
      <c r="B21" s="112">
        <v>1801</v>
      </c>
      <c r="C21" s="15">
        <v>10094</v>
      </c>
      <c r="D21" s="109">
        <f t="shared" si="4"/>
        <v>560.46640755136036</v>
      </c>
      <c r="E21" s="100">
        <v>259</v>
      </c>
      <c r="F21" s="9">
        <v>400</v>
      </c>
      <c r="G21" s="109">
        <f>F21/E21*100</f>
        <v>154.44015444015443</v>
      </c>
      <c r="H21" s="100">
        <f t="shared" si="1"/>
        <v>2060</v>
      </c>
      <c r="I21" s="100"/>
      <c r="J21" s="100">
        <f t="shared" si="2"/>
        <v>10494</v>
      </c>
      <c r="K21" s="109">
        <f>J21/H21*100</f>
        <v>509.41747572815535</v>
      </c>
    </row>
    <row r="22" spans="1:15" s="8" customFormat="1" ht="21.75" customHeight="1">
      <c r="A22" s="114" t="s">
        <v>42</v>
      </c>
      <c r="B22" s="112">
        <v>270</v>
      </c>
      <c r="C22" s="15">
        <v>673</v>
      </c>
      <c r="D22" s="109">
        <f t="shared" si="4"/>
        <v>249.25925925925924</v>
      </c>
      <c r="E22" s="100">
        <v>149</v>
      </c>
      <c r="F22" s="9">
        <v>302</v>
      </c>
      <c r="G22" s="109">
        <f>F22/E22*100</f>
        <v>202.68456375838926</v>
      </c>
      <c r="H22" s="100">
        <f t="shared" si="1"/>
        <v>419</v>
      </c>
      <c r="I22" s="100"/>
      <c r="J22" s="100">
        <f t="shared" si="2"/>
        <v>975</v>
      </c>
      <c r="K22" s="109">
        <f>J22/H22*100</f>
        <v>232.69689737470168</v>
      </c>
    </row>
    <row r="23" spans="1:15" s="8" customFormat="1" ht="32.25" customHeight="1">
      <c r="A23" s="114" t="s">
        <v>14</v>
      </c>
      <c r="B23" s="112">
        <v>0</v>
      </c>
      <c r="C23" s="15">
        <v>0</v>
      </c>
      <c r="D23" s="109">
        <v>0</v>
      </c>
      <c r="E23" s="100">
        <v>0</v>
      </c>
      <c r="F23" s="9">
        <v>0</v>
      </c>
      <c r="G23" s="109">
        <v>0</v>
      </c>
      <c r="H23" s="100">
        <f t="shared" si="1"/>
        <v>0</v>
      </c>
      <c r="I23" s="100"/>
      <c r="J23" s="100">
        <f t="shared" si="2"/>
        <v>0</v>
      </c>
      <c r="K23" s="109">
        <v>0</v>
      </c>
    </row>
    <row r="24" spans="1:15" s="8" customFormat="1" ht="34.5" customHeight="1">
      <c r="A24" s="114" t="s">
        <v>22</v>
      </c>
      <c r="B24" s="112">
        <v>64</v>
      </c>
      <c r="C24" s="15">
        <v>520</v>
      </c>
      <c r="D24" s="109">
        <f t="shared" si="4"/>
        <v>812.5</v>
      </c>
      <c r="E24" s="100">
        <v>0</v>
      </c>
      <c r="F24" s="9">
        <v>0</v>
      </c>
      <c r="G24" s="109">
        <v>0</v>
      </c>
      <c r="H24" s="100">
        <f t="shared" si="1"/>
        <v>64</v>
      </c>
      <c r="I24" s="100"/>
      <c r="J24" s="100">
        <f t="shared" si="2"/>
        <v>520</v>
      </c>
      <c r="K24" s="109">
        <f t="shared" ref="K24:K29" si="5">J24/H24*100</f>
        <v>812.5</v>
      </c>
    </row>
    <row r="25" spans="1:15" s="8" customFormat="1" ht="21.75" customHeight="1">
      <c r="A25" s="114" t="s">
        <v>102</v>
      </c>
      <c r="B25" s="112">
        <v>41</v>
      </c>
      <c r="C25" s="15">
        <v>18</v>
      </c>
      <c r="D25" s="109">
        <v>0</v>
      </c>
      <c r="E25" s="100">
        <v>46</v>
      </c>
      <c r="F25" s="9">
        <v>42</v>
      </c>
      <c r="G25" s="109">
        <f>F25/E25*100</f>
        <v>91.304347826086953</v>
      </c>
      <c r="H25" s="100">
        <f t="shared" si="1"/>
        <v>87</v>
      </c>
      <c r="I25" s="100"/>
      <c r="J25" s="100">
        <f t="shared" si="2"/>
        <v>60</v>
      </c>
      <c r="K25" s="109">
        <f t="shared" si="5"/>
        <v>68.965517241379317</v>
      </c>
    </row>
    <row r="26" spans="1:15" s="8" customFormat="1" ht="36" customHeight="1">
      <c r="A26" s="114" t="s">
        <v>52</v>
      </c>
      <c r="B26" s="112">
        <v>1427</v>
      </c>
      <c r="C26" s="15">
        <v>1927</v>
      </c>
      <c r="D26" s="109">
        <f t="shared" si="4"/>
        <v>135.0385423966363</v>
      </c>
      <c r="E26" s="100">
        <v>0</v>
      </c>
      <c r="F26" s="9">
        <v>0</v>
      </c>
      <c r="G26" s="109">
        <v>0</v>
      </c>
      <c r="H26" s="100">
        <f t="shared" si="1"/>
        <v>1427</v>
      </c>
      <c r="I26" s="100"/>
      <c r="J26" s="100">
        <f t="shared" si="2"/>
        <v>1927</v>
      </c>
      <c r="K26" s="109">
        <f t="shared" si="5"/>
        <v>135.0385423966363</v>
      </c>
    </row>
    <row r="27" spans="1:15" s="8" customFormat="1" ht="18" customHeight="1">
      <c r="A27" s="114" t="s">
        <v>18</v>
      </c>
      <c r="B27" s="112">
        <v>18</v>
      </c>
      <c r="C27" s="15">
        <v>0</v>
      </c>
      <c r="D27" s="109">
        <v>0</v>
      </c>
      <c r="E27" s="100">
        <v>0</v>
      </c>
      <c r="F27" s="9">
        <v>0</v>
      </c>
      <c r="G27" s="109">
        <v>0</v>
      </c>
      <c r="H27" s="100">
        <f t="shared" si="1"/>
        <v>18</v>
      </c>
      <c r="I27" s="100"/>
      <c r="J27" s="100">
        <f t="shared" si="2"/>
        <v>0</v>
      </c>
      <c r="K27" s="109">
        <v>0</v>
      </c>
    </row>
    <row r="28" spans="1:15" s="8" customFormat="1" ht="17.25" customHeight="1">
      <c r="A28" s="114" t="s">
        <v>5</v>
      </c>
      <c r="B28" s="112">
        <v>201</v>
      </c>
      <c r="C28" s="15">
        <v>85</v>
      </c>
      <c r="D28" s="109">
        <f t="shared" si="4"/>
        <v>42.288557213930353</v>
      </c>
      <c r="E28" s="100">
        <v>15</v>
      </c>
      <c r="F28" s="9">
        <v>52</v>
      </c>
      <c r="G28" s="109">
        <v>0</v>
      </c>
      <c r="H28" s="100">
        <f t="shared" si="1"/>
        <v>216</v>
      </c>
      <c r="I28" s="100"/>
      <c r="J28" s="100">
        <f t="shared" si="2"/>
        <v>137</v>
      </c>
      <c r="K28" s="109">
        <f t="shared" si="5"/>
        <v>63.425925925925931</v>
      </c>
    </row>
    <row r="29" spans="1:15" s="8" customFormat="1" ht="33.75" customHeight="1">
      <c r="A29" s="114" t="s">
        <v>17</v>
      </c>
      <c r="B29" s="112">
        <v>132</v>
      </c>
      <c r="C29" s="15">
        <v>85</v>
      </c>
      <c r="D29" s="109">
        <f t="shared" si="4"/>
        <v>64.393939393939391</v>
      </c>
      <c r="E29" s="100">
        <v>0</v>
      </c>
      <c r="F29" s="9">
        <v>10</v>
      </c>
      <c r="G29" s="109">
        <v>0</v>
      </c>
      <c r="H29" s="100">
        <f t="shared" si="1"/>
        <v>132</v>
      </c>
      <c r="I29" s="100"/>
      <c r="J29" s="100">
        <f t="shared" si="2"/>
        <v>95</v>
      </c>
      <c r="K29" s="109">
        <f t="shared" si="5"/>
        <v>71.969696969696969</v>
      </c>
    </row>
    <row r="30" spans="1:15" s="8" customFormat="1" ht="20.25" customHeight="1">
      <c r="A30" s="114" t="s">
        <v>36</v>
      </c>
      <c r="B30" s="112">
        <v>0</v>
      </c>
      <c r="C30" s="15">
        <v>0</v>
      </c>
      <c r="D30" s="109">
        <v>0</v>
      </c>
      <c r="E30" s="100">
        <v>0</v>
      </c>
      <c r="F30" s="9">
        <v>0</v>
      </c>
      <c r="G30" s="109">
        <v>0</v>
      </c>
      <c r="H30" s="100">
        <f t="shared" si="1"/>
        <v>0</v>
      </c>
      <c r="I30" s="100"/>
      <c r="J30" s="100">
        <f t="shared" si="2"/>
        <v>0</v>
      </c>
      <c r="K30" s="109">
        <v>0</v>
      </c>
    </row>
    <row r="31" spans="1:15" s="8" customFormat="1" ht="19.5" customHeight="1">
      <c r="A31" s="114" t="s">
        <v>78</v>
      </c>
      <c r="B31" s="112">
        <v>81</v>
      </c>
      <c r="C31" s="15">
        <v>580</v>
      </c>
      <c r="D31" s="109">
        <v>0</v>
      </c>
      <c r="E31" s="100">
        <v>45</v>
      </c>
      <c r="F31" s="9">
        <v>8</v>
      </c>
      <c r="G31" s="109">
        <v>0</v>
      </c>
      <c r="H31" s="100">
        <f t="shared" si="1"/>
        <v>126</v>
      </c>
      <c r="I31" s="100"/>
      <c r="J31" s="100">
        <f t="shared" si="2"/>
        <v>588</v>
      </c>
      <c r="K31" s="109">
        <v>0</v>
      </c>
    </row>
    <row r="32" spans="1:15" s="8" customFormat="1" ht="27.75" hidden="1" customHeight="1">
      <c r="A32" s="114" t="s">
        <v>82</v>
      </c>
      <c r="B32" s="112"/>
      <c r="C32" s="15"/>
      <c r="D32" s="109" t="e">
        <f t="shared" si="4"/>
        <v>#DIV/0!</v>
      </c>
      <c r="E32" s="100"/>
      <c r="F32" s="9"/>
      <c r="G32" s="109" t="e">
        <f>F32/E32*100</f>
        <v>#DIV/0!</v>
      </c>
      <c r="H32" s="100">
        <f t="shared" si="1"/>
        <v>0</v>
      </c>
      <c r="I32" s="100"/>
      <c r="J32" s="100">
        <f t="shared" si="2"/>
        <v>0</v>
      </c>
      <c r="K32" s="109" t="e">
        <f>J32/H32*100</f>
        <v>#DIV/0!</v>
      </c>
    </row>
    <row r="33" spans="1:13" s="8" customFormat="1" ht="35.25" customHeight="1">
      <c r="A33" s="114" t="s">
        <v>103</v>
      </c>
      <c r="B33" s="112">
        <v>0</v>
      </c>
      <c r="C33" s="15">
        <v>0</v>
      </c>
      <c r="D33" s="109">
        <v>0</v>
      </c>
      <c r="E33" s="100">
        <v>0</v>
      </c>
      <c r="F33" s="9">
        <v>0</v>
      </c>
      <c r="G33" s="109">
        <v>0</v>
      </c>
      <c r="H33" s="100">
        <f t="shared" si="1"/>
        <v>0</v>
      </c>
      <c r="I33" s="100"/>
      <c r="J33" s="100">
        <f t="shared" si="2"/>
        <v>0</v>
      </c>
      <c r="K33" s="109">
        <v>0</v>
      </c>
    </row>
    <row r="34" spans="1:13" s="13" customFormat="1" ht="32.25" customHeight="1">
      <c r="A34" s="115" t="s">
        <v>19</v>
      </c>
      <c r="B34" s="108">
        <f>B20+B9</f>
        <v>69297</v>
      </c>
      <c r="C34" s="84">
        <f>C20+C9</f>
        <v>84383</v>
      </c>
      <c r="D34" s="109">
        <f>C34/B34*100</f>
        <v>121.77006219605467</v>
      </c>
      <c r="E34" s="108">
        <f>E20+E9</f>
        <v>13624</v>
      </c>
      <c r="F34" s="84">
        <f>F20+F9</f>
        <v>15546</v>
      </c>
      <c r="G34" s="109">
        <f>F34/E34*100</f>
        <v>114.10745742806812</v>
      </c>
      <c r="H34" s="110">
        <f t="shared" si="1"/>
        <v>82921</v>
      </c>
      <c r="I34" s="110"/>
      <c r="J34" s="110">
        <f t="shared" si="2"/>
        <v>99929</v>
      </c>
      <c r="K34" s="109">
        <f>J34/H34*100</f>
        <v>120.51108886771746</v>
      </c>
    </row>
    <row r="35" spans="1:13" s="13" customFormat="1" ht="33" customHeight="1">
      <c r="A35" s="114" t="s">
        <v>99</v>
      </c>
      <c r="B35" s="116">
        <v>12</v>
      </c>
      <c r="C35" s="116">
        <v>0</v>
      </c>
      <c r="D35" s="109">
        <v>0</v>
      </c>
      <c r="E35" s="116">
        <v>0</v>
      </c>
      <c r="F35" s="116">
        <v>508</v>
      </c>
      <c r="G35" s="109">
        <v>0</v>
      </c>
      <c r="H35" s="117">
        <f t="shared" si="1"/>
        <v>12</v>
      </c>
      <c r="I35" s="117"/>
      <c r="J35" s="117">
        <f>F35+C35</f>
        <v>508</v>
      </c>
      <c r="K35" s="109">
        <v>0</v>
      </c>
    </row>
    <row r="36" spans="1:13" s="8" customFormat="1" ht="69.75" customHeight="1">
      <c r="A36" s="81" t="s">
        <v>136</v>
      </c>
      <c r="B36" s="118">
        <v>86799</v>
      </c>
      <c r="C36" s="118">
        <v>112360</v>
      </c>
      <c r="D36" s="109">
        <f>C36/B36*100</f>
        <v>129.44849595041416</v>
      </c>
      <c r="E36" s="119">
        <v>0</v>
      </c>
      <c r="F36" s="119">
        <v>0</v>
      </c>
      <c r="G36" s="109">
        <v>0</v>
      </c>
      <c r="H36" s="117">
        <f t="shared" si="1"/>
        <v>86799</v>
      </c>
      <c r="I36" s="117"/>
      <c r="J36" s="117">
        <f>C36+F36</f>
        <v>112360</v>
      </c>
      <c r="K36" s="109">
        <f>J36/H36*100</f>
        <v>129.44849595041416</v>
      </c>
    </row>
    <row r="37" spans="1:13" s="8" customFormat="1" ht="68.25" customHeight="1">
      <c r="A37" s="53" t="s">
        <v>137</v>
      </c>
      <c r="B37" s="118">
        <v>0</v>
      </c>
      <c r="C37" s="118">
        <v>0</v>
      </c>
      <c r="D37" s="109">
        <v>0</v>
      </c>
      <c r="E37" s="119">
        <v>0</v>
      </c>
      <c r="F37" s="119">
        <v>0</v>
      </c>
      <c r="G37" s="109">
        <v>0</v>
      </c>
      <c r="H37" s="117">
        <f t="shared" si="1"/>
        <v>0</v>
      </c>
      <c r="I37" s="117"/>
      <c r="J37" s="117">
        <f>C37+F37</f>
        <v>0</v>
      </c>
      <c r="K37" s="109">
        <v>0</v>
      </c>
    </row>
    <row r="38" spans="1:13" s="8" customFormat="1" ht="68.25" customHeight="1">
      <c r="A38" s="81" t="s">
        <v>138</v>
      </c>
      <c r="B38" s="113">
        <v>0</v>
      </c>
      <c r="C38" s="113">
        <v>0</v>
      </c>
      <c r="D38" s="109">
        <v>0</v>
      </c>
      <c r="E38" s="100">
        <v>8509</v>
      </c>
      <c r="F38" s="100">
        <v>9218</v>
      </c>
      <c r="G38" s="109">
        <f>F38/E38*100</f>
        <v>108.33235397814079</v>
      </c>
      <c r="H38" s="120">
        <f>E38</f>
        <v>8509</v>
      </c>
      <c r="I38" s="120"/>
      <c r="J38" s="120">
        <f>F38</f>
        <v>9218</v>
      </c>
      <c r="K38" s="109">
        <f t="shared" ref="K38:K43" si="6">J38/H38*100</f>
        <v>108.33235397814079</v>
      </c>
    </row>
    <row r="39" spans="1:13" s="8" customFormat="1" ht="64.5" customHeight="1">
      <c r="A39" s="81" t="s">
        <v>139</v>
      </c>
      <c r="B39" s="100">
        <v>0</v>
      </c>
      <c r="C39" s="100">
        <v>0</v>
      </c>
      <c r="D39" s="109">
        <v>0</v>
      </c>
      <c r="E39" s="100">
        <v>360</v>
      </c>
      <c r="F39" s="100">
        <v>2631</v>
      </c>
      <c r="G39" s="109">
        <v>0</v>
      </c>
      <c r="H39" s="120">
        <f>E39</f>
        <v>360</v>
      </c>
      <c r="I39" s="120"/>
      <c r="J39" s="120">
        <f>F39</f>
        <v>2631</v>
      </c>
      <c r="K39" s="109">
        <v>0</v>
      </c>
      <c r="M39" s="20"/>
    </row>
    <row r="40" spans="1:13" s="8" customFormat="1" ht="72" customHeight="1">
      <c r="A40" s="121" t="s">
        <v>100</v>
      </c>
      <c r="B40" s="100">
        <v>1622</v>
      </c>
      <c r="C40" s="100">
        <v>1962</v>
      </c>
      <c r="D40" s="109">
        <f>C40/B40*100</f>
        <v>120.96177558569667</v>
      </c>
      <c r="E40" s="100">
        <v>0</v>
      </c>
      <c r="F40" s="100">
        <v>0</v>
      </c>
      <c r="G40" s="109">
        <v>0</v>
      </c>
      <c r="H40" s="120">
        <f>B40+E40</f>
        <v>1622</v>
      </c>
      <c r="I40" s="120"/>
      <c r="J40" s="120">
        <f>C40+F40</f>
        <v>1962</v>
      </c>
      <c r="K40" s="109">
        <f t="shared" si="6"/>
        <v>120.96177558569667</v>
      </c>
    </row>
    <row r="41" spans="1:13" s="8" customFormat="1" ht="58.5" customHeight="1">
      <c r="A41" s="121" t="s">
        <v>123</v>
      </c>
      <c r="B41" s="112">
        <v>0</v>
      </c>
      <c r="C41" s="112">
        <v>0</v>
      </c>
      <c r="D41" s="109">
        <v>0</v>
      </c>
      <c r="E41" s="100">
        <v>572</v>
      </c>
      <c r="F41" s="100">
        <v>289</v>
      </c>
      <c r="G41" s="109">
        <f>F41/E41*100</f>
        <v>50.52447552447552</v>
      </c>
      <c r="H41" s="120">
        <f>B41+E41</f>
        <v>572</v>
      </c>
      <c r="I41" s="120"/>
      <c r="J41" s="120">
        <f>C41+F41</f>
        <v>289</v>
      </c>
      <c r="K41" s="109">
        <f t="shared" si="6"/>
        <v>50.52447552447552</v>
      </c>
      <c r="L41" s="20"/>
    </row>
    <row r="42" spans="1:13" s="8" customFormat="1" ht="50.25" customHeight="1">
      <c r="A42" s="121" t="s">
        <v>121</v>
      </c>
      <c r="B42" s="112">
        <v>188127</v>
      </c>
      <c r="C42" s="112">
        <v>310729</v>
      </c>
      <c r="D42" s="109">
        <f>C42/B42*100</f>
        <v>165.16980550372887</v>
      </c>
      <c r="E42" s="100">
        <v>1469</v>
      </c>
      <c r="F42" s="100">
        <v>27836</v>
      </c>
      <c r="G42" s="109">
        <f>F42/E42*100</f>
        <v>1894.8944860449285</v>
      </c>
      <c r="H42" s="120">
        <f>B42+E42</f>
        <v>189596</v>
      </c>
      <c r="I42" s="120"/>
      <c r="J42" s="120">
        <f>C42+F42</f>
        <v>338565</v>
      </c>
      <c r="K42" s="109">
        <f t="shared" si="6"/>
        <v>178.57180531234835</v>
      </c>
    </row>
    <row r="43" spans="1:13" s="8" customFormat="1" ht="22.5" customHeight="1">
      <c r="A43" s="122" t="s">
        <v>3</v>
      </c>
      <c r="B43" s="123">
        <f>SUM(B34:B42)</f>
        <v>345857</v>
      </c>
      <c r="C43" s="123">
        <f>SUM(C34:C42)</f>
        <v>509434</v>
      </c>
      <c r="D43" s="109">
        <f>C43/B43*100</f>
        <v>147.29613684268355</v>
      </c>
      <c r="E43" s="123">
        <f>E34+E38+E39+E41+E35+E36+E42</f>
        <v>24534</v>
      </c>
      <c r="F43" s="123">
        <f>F34+F38+F39+F41+F35+F36+F42</f>
        <v>56028</v>
      </c>
      <c r="G43" s="109">
        <f>F43/E43*100</f>
        <v>228.36879432624113</v>
      </c>
      <c r="H43" s="123">
        <f>(B43+E43)-(B40+E38+E39+E41+E42)</f>
        <v>357859</v>
      </c>
      <c r="I43" s="123"/>
      <c r="J43" s="123">
        <f>(C43+F43)-(F38+F39+F42+C40)</f>
        <v>523815</v>
      </c>
      <c r="K43" s="109">
        <f t="shared" si="6"/>
        <v>146.37468947266942</v>
      </c>
    </row>
    <row r="44" spans="1:13" s="8" customFormat="1" ht="20.25" customHeight="1" thickBot="1">
      <c r="A44" s="124" t="s">
        <v>101</v>
      </c>
      <c r="B44" s="125">
        <f>B43-B124</f>
        <v>339475</v>
      </c>
      <c r="C44" s="125">
        <f>C43-C128</f>
        <v>7926</v>
      </c>
      <c r="D44" s="125"/>
      <c r="E44" s="125">
        <f>E43-E124</f>
        <v>24534</v>
      </c>
      <c r="F44" s="125">
        <f>F43-F128</f>
        <v>12078</v>
      </c>
      <c r="G44" s="126"/>
      <c r="H44" s="125">
        <f>B44+E44</f>
        <v>364009</v>
      </c>
      <c r="I44" s="125"/>
      <c r="J44" s="125">
        <f>J43-J128</f>
        <v>20004</v>
      </c>
      <c r="K44" s="125"/>
      <c r="L44" s="46"/>
    </row>
    <row r="45" spans="1:13" s="8" customFormat="1" ht="24" customHeight="1" thickBot="1">
      <c r="A45" s="290" t="s">
        <v>79</v>
      </c>
      <c r="B45" s="291"/>
      <c r="C45" s="291"/>
      <c r="D45" s="291"/>
      <c r="E45" s="291"/>
      <c r="F45" s="291"/>
      <c r="G45" s="291"/>
      <c r="H45" s="291"/>
      <c r="I45" s="291"/>
      <c r="J45" s="291"/>
      <c r="K45" s="292"/>
    </row>
    <row r="46" spans="1:13" s="8" customFormat="1" ht="19.5" customHeight="1">
      <c r="A46" s="293" t="s">
        <v>35</v>
      </c>
      <c r="B46" s="294" t="s">
        <v>23</v>
      </c>
      <c r="C46" s="294"/>
      <c r="D46" s="294"/>
      <c r="E46" s="295" t="s">
        <v>38</v>
      </c>
      <c r="F46" s="296"/>
      <c r="G46" s="297"/>
      <c r="H46" s="298" t="s">
        <v>74</v>
      </c>
      <c r="I46" s="298"/>
      <c r="J46" s="298"/>
      <c r="K46" s="298"/>
    </row>
    <row r="47" spans="1:13" s="8" customFormat="1" ht="69" customHeight="1">
      <c r="A47" s="278"/>
      <c r="B47" s="105" t="s">
        <v>162</v>
      </c>
      <c r="C47" s="105" t="s">
        <v>161</v>
      </c>
      <c r="D47" s="106" t="s">
        <v>53</v>
      </c>
      <c r="E47" s="105" t="s">
        <v>162</v>
      </c>
      <c r="F47" s="105" t="s">
        <v>161</v>
      </c>
      <c r="G47" s="106" t="s">
        <v>53</v>
      </c>
      <c r="H47" s="105" t="s">
        <v>162</v>
      </c>
      <c r="I47" s="105" t="s">
        <v>161</v>
      </c>
      <c r="J47" s="105" t="s">
        <v>161</v>
      </c>
      <c r="K47" s="106" t="s">
        <v>53</v>
      </c>
    </row>
    <row r="48" spans="1:13" s="8" customFormat="1" ht="33.75" customHeight="1">
      <c r="A48" s="127" t="s">
        <v>46</v>
      </c>
      <c r="B48" s="128">
        <f>SUM(B49:B55)</f>
        <v>12393</v>
      </c>
      <c r="C48" s="128">
        <f>SUM(C49:C55)</f>
        <v>19760</v>
      </c>
      <c r="D48" s="109">
        <f t="shared" ref="D48:D79" si="7">IF(B48=0,  "0 ", C48/B48*100)</f>
        <v>159.44484789800694</v>
      </c>
      <c r="E48" s="128">
        <f>SUM(E49:E55)</f>
        <v>8004</v>
      </c>
      <c r="F48" s="128">
        <f>SUM(F49:F55)</f>
        <v>11538</v>
      </c>
      <c r="G48" s="109">
        <f t="shared" ref="G48:G79" si="8">IF(E48=0,  "0 ", F48/E48*100)</f>
        <v>144.15292353823088</v>
      </c>
      <c r="H48" s="128">
        <f>SUM(H49:H55)</f>
        <v>20361</v>
      </c>
      <c r="I48" s="128">
        <f>SUM(I49:I55)</f>
        <v>128</v>
      </c>
      <c r="J48" s="128">
        <f>SUM(J49:J55)</f>
        <v>31170</v>
      </c>
      <c r="K48" s="109">
        <f t="shared" ref="K48:K79" si="9">IF(H48=0,  "0 ", J48/H48*100)</f>
        <v>153.08678355679976</v>
      </c>
    </row>
    <row r="49" spans="1:12" s="8" customFormat="1" ht="76.5" customHeight="1">
      <c r="A49" s="97" t="s">
        <v>54</v>
      </c>
      <c r="B49" s="129">
        <v>325</v>
      </c>
      <c r="C49" s="129">
        <v>645</v>
      </c>
      <c r="D49" s="109">
        <f t="shared" si="7"/>
        <v>198.46153846153845</v>
      </c>
      <c r="E49" s="129">
        <v>0</v>
      </c>
      <c r="F49" s="129">
        <v>0</v>
      </c>
      <c r="G49" s="109" t="str">
        <f t="shared" si="8"/>
        <v xml:space="preserve">0 </v>
      </c>
      <c r="H49" s="99">
        <f>B49+E49</f>
        <v>325</v>
      </c>
      <c r="I49" s="99"/>
      <c r="J49" s="100">
        <f>C49+F49</f>
        <v>645</v>
      </c>
      <c r="K49" s="109">
        <f t="shared" si="9"/>
        <v>198.46153846153845</v>
      </c>
    </row>
    <row r="50" spans="1:12" s="8" customFormat="1" ht="103.5" customHeight="1">
      <c r="A50" s="97" t="s">
        <v>55</v>
      </c>
      <c r="B50" s="98">
        <v>604</v>
      </c>
      <c r="C50" s="98">
        <v>856</v>
      </c>
      <c r="D50" s="109">
        <f t="shared" si="7"/>
        <v>141.72185430463574</v>
      </c>
      <c r="E50" s="98">
        <v>19</v>
      </c>
      <c r="F50" s="99">
        <v>19</v>
      </c>
      <c r="G50" s="109">
        <f t="shared" si="8"/>
        <v>100</v>
      </c>
      <c r="H50" s="99">
        <v>604</v>
      </c>
      <c r="I50" s="99">
        <v>19</v>
      </c>
      <c r="J50" s="100">
        <f>C50+F50-I50</f>
        <v>856</v>
      </c>
      <c r="K50" s="109">
        <f t="shared" si="9"/>
        <v>141.72185430463574</v>
      </c>
    </row>
    <row r="51" spans="1:12" s="10" customFormat="1" ht="136.5" customHeight="1">
      <c r="A51" s="97" t="s">
        <v>56</v>
      </c>
      <c r="B51" s="98">
        <v>9704</v>
      </c>
      <c r="C51" s="98">
        <v>15827</v>
      </c>
      <c r="D51" s="109">
        <f t="shared" si="7"/>
        <v>163.0976916735367</v>
      </c>
      <c r="E51" s="98">
        <v>7581</v>
      </c>
      <c r="F51" s="99">
        <v>11106</v>
      </c>
      <c r="G51" s="109">
        <f t="shared" si="8"/>
        <v>146.49782350613376</v>
      </c>
      <c r="H51" s="99">
        <v>17268</v>
      </c>
      <c r="I51" s="99">
        <v>9</v>
      </c>
      <c r="J51" s="100">
        <f>C51+F51-I51</f>
        <v>26924</v>
      </c>
      <c r="K51" s="109">
        <f t="shared" si="9"/>
        <v>155.91846189483439</v>
      </c>
      <c r="L51" s="46"/>
    </row>
    <row r="52" spans="1:12" s="10" customFormat="1" ht="28.5" customHeight="1">
      <c r="A52" s="97" t="s">
        <v>92</v>
      </c>
      <c r="B52" s="98">
        <v>0</v>
      </c>
      <c r="C52" s="98">
        <v>0</v>
      </c>
      <c r="D52" s="109" t="str">
        <f t="shared" si="7"/>
        <v xml:space="preserve">0 </v>
      </c>
      <c r="E52" s="98">
        <v>0</v>
      </c>
      <c r="F52" s="99">
        <v>0</v>
      </c>
      <c r="G52" s="109" t="str">
        <f t="shared" si="8"/>
        <v xml:space="preserve">0 </v>
      </c>
      <c r="H52" s="99">
        <f>B52+E52</f>
        <v>0</v>
      </c>
      <c r="I52" s="99"/>
      <c r="J52" s="100">
        <f>C52+F52</f>
        <v>0</v>
      </c>
      <c r="K52" s="109" t="str">
        <f t="shared" si="9"/>
        <v xml:space="preserve">0 </v>
      </c>
      <c r="L52" s="46"/>
    </row>
    <row r="53" spans="1:12" s="8" customFormat="1" ht="36.75" customHeight="1">
      <c r="A53" s="97" t="s">
        <v>6</v>
      </c>
      <c r="B53" s="98">
        <v>359</v>
      </c>
      <c r="C53" s="98">
        <v>622</v>
      </c>
      <c r="D53" s="109">
        <f t="shared" si="7"/>
        <v>173.25905292479109</v>
      </c>
      <c r="E53" s="98">
        <v>0</v>
      </c>
      <c r="F53" s="99">
        <v>0</v>
      </c>
      <c r="G53" s="109" t="str">
        <f t="shared" si="8"/>
        <v xml:space="preserve">0 </v>
      </c>
      <c r="H53" s="99">
        <f>B53+E53</f>
        <v>359</v>
      </c>
      <c r="I53" s="99"/>
      <c r="J53" s="100">
        <f>C53+F53</f>
        <v>622</v>
      </c>
      <c r="K53" s="109">
        <f t="shared" si="9"/>
        <v>173.25905292479109</v>
      </c>
      <c r="L53" s="46"/>
    </row>
    <row r="54" spans="1:12" s="8" customFormat="1" ht="31.5" customHeight="1">
      <c r="A54" s="97" t="s">
        <v>75</v>
      </c>
      <c r="B54" s="98">
        <v>0</v>
      </c>
      <c r="C54" s="98">
        <v>0</v>
      </c>
      <c r="D54" s="109" t="str">
        <f t="shared" si="7"/>
        <v xml:space="preserve">0 </v>
      </c>
      <c r="E54" s="98">
        <v>0</v>
      </c>
      <c r="F54" s="99">
        <v>0</v>
      </c>
      <c r="G54" s="109" t="str">
        <f t="shared" si="8"/>
        <v xml:space="preserve">0 </v>
      </c>
      <c r="H54" s="99">
        <v>0</v>
      </c>
      <c r="I54" s="99"/>
      <c r="J54" s="100">
        <f>C54+F54</f>
        <v>0</v>
      </c>
      <c r="K54" s="109" t="str">
        <f t="shared" si="9"/>
        <v xml:space="preserve">0 </v>
      </c>
      <c r="L54" s="46"/>
    </row>
    <row r="55" spans="1:12" s="8" customFormat="1" ht="33.75" customHeight="1">
      <c r="A55" s="97" t="s">
        <v>57</v>
      </c>
      <c r="B55" s="98">
        <v>1401</v>
      </c>
      <c r="C55" s="98">
        <v>1810</v>
      </c>
      <c r="D55" s="109">
        <f t="shared" si="7"/>
        <v>129.19343326195573</v>
      </c>
      <c r="E55" s="98">
        <v>404</v>
      </c>
      <c r="F55" s="99">
        <v>413</v>
      </c>
      <c r="G55" s="109">
        <f t="shared" si="8"/>
        <v>102.22772277227723</v>
      </c>
      <c r="H55" s="99">
        <f>B55+E55</f>
        <v>1805</v>
      </c>
      <c r="I55" s="99">
        <v>100</v>
      </c>
      <c r="J55" s="100">
        <f>C55+F55-I55</f>
        <v>2123</v>
      </c>
      <c r="K55" s="109">
        <f t="shared" si="9"/>
        <v>117.61772853185595</v>
      </c>
      <c r="L55" s="46"/>
    </row>
    <row r="56" spans="1:12" s="8" customFormat="1" ht="31.5" customHeight="1">
      <c r="A56" s="127" t="s">
        <v>47</v>
      </c>
      <c r="B56" s="128">
        <f>B57</f>
        <v>286</v>
      </c>
      <c r="C56" s="128">
        <f>C57</f>
        <v>0</v>
      </c>
      <c r="D56" s="109">
        <f t="shared" si="7"/>
        <v>0</v>
      </c>
      <c r="E56" s="128">
        <f>E57</f>
        <v>171</v>
      </c>
      <c r="F56" s="128">
        <f>F57</f>
        <v>289</v>
      </c>
      <c r="G56" s="109">
        <f t="shared" si="8"/>
        <v>169.00584795321637</v>
      </c>
      <c r="H56" s="128">
        <f>H57</f>
        <v>171</v>
      </c>
      <c r="I56" s="128">
        <f>I57</f>
        <v>0</v>
      </c>
      <c r="J56" s="128">
        <f>J57</f>
        <v>289</v>
      </c>
      <c r="K56" s="109">
        <f t="shared" si="9"/>
        <v>169.00584795321637</v>
      </c>
      <c r="L56" s="46"/>
    </row>
    <row r="57" spans="1:12" s="8" customFormat="1" ht="35.25" customHeight="1">
      <c r="A57" s="97" t="s">
        <v>26</v>
      </c>
      <c r="B57" s="98">
        <v>286</v>
      </c>
      <c r="C57" s="98">
        <v>0</v>
      </c>
      <c r="D57" s="109">
        <f t="shared" si="7"/>
        <v>0</v>
      </c>
      <c r="E57" s="98">
        <v>171</v>
      </c>
      <c r="F57" s="99">
        <v>289</v>
      </c>
      <c r="G57" s="109">
        <f t="shared" si="8"/>
        <v>169.00584795321637</v>
      </c>
      <c r="H57" s="99">
        <v>171</v>
      </c>
      <c r="I57" s="99"/>
      <c r="J57" s="100">
        <f>C57+F57</f>
        <v>289</v>
      </c>
      <c r="K57" s="109">
        <f t="shared" si="9"/>
        <v>169.00584795321637</v>
      </c>
      <c r="L57" s="46"/>
    </row>
    <row r="58" spans="1:12" s="8" customFormat="1" ht="40.5" hidden="1" customHeight="1">
      <c r="A58" s="97" t="s">
        <v>41</v>
      </c>
      <c r="B58" s="98"/>
      <c r="C58" s="98"/>
      <c r="D58" s="109" t="str">
        <f t="shared" si="7"/>
        <v xml:space="preserve">0 </v>
      </c>
      <c r="E58" s="98"/>
      <c r="F58" s="99"/>
      <c r="G58" s="109" t="str">
        <f t="shared" si="8"/>
        <v xml:space="preserve">0 </v>
      </c>
      <c r="H58" s="99">
        <f>B58+E58</f>
        <v>0</v>
      </c>
      <c r="I58" s="99"/>
      <c r="J58" s="99">
        <f>C58+F58</f>
        <v>0</v>
      </c>
      <c r="K58" s="109" t="str">
        <f t="shared" si="9"/>
        <v xml:space="preserve">0 </v>
      </c>
      <c r="L58" s="46"/>
    </row>
    <row r="59" spans="1:12" s="8" customFormat="1" ht="56.25" customHeight="1">
      <c r="A59" s="127" t="s">
        <v>107</v>
      </c>
      <c r="B59" s="128">
        <f>B60+B61+B63+B64+B62</f>
        <v>1602</v>
      </c>
      <c r="C59" s="128">
        <f>C60+C61+C63+C64</f>
        <v>2245</v>
      </c>
      <c r="D59" s="109">
        <f t="shared" si="7"/>
        <v>140.13732833957553</v>
      </c>
      <c r="E59" s="128">
        <f>E60+E61+E64+E63</f>
        <v>837</v>
      </c>
      <c r="F59" s="128">
        <f>F60+F64+F61+F63</f>
        <v>1689</v>
      </c>
      <c r="G59" s="109">
        <f t="shared" si="8"/>
        <v>201.79211469534047</v>
      </c>
      <c r="H59" s="128">
        <f>H60+H61+H64+H63+H62</f>
        <v>2439</v>
      </c>
      <c r="I59" s="128">
        <f>I60+I61+I64</f>
        <v>0</v>
      </c>
      <c r="J59" s="128">
        <f>J60+J61+J64+J63+H604</f>
        <v>3934</v>
      </c>
      <c r="K59" s="109">
        <f t="shared" si="9"/>
        <v>161.29561295612956</v>
      </c>
      <c r="L59" s="46"/>
    </row>
    <row r="60" spans="1:12" s="8" customFormat="1" ht="19.5" customHeight="1">
      <c r="A60" s="97" t="s">
        <v>111</v>
      </c>
      <c r="B60" s="98">
        <v>241</v>
      </c>
      <c r="C60" s="98">
        <v>403</v>
      </c>
      <c r="D60" s="109">
        <f t="shared" si="7"/>
        <v>167.21991701244815</v>
      </c>
      <c r="E60" s="98">
        <v>0</v>
      </c>
      <c r="F60" s="99">
        <v>0</v>
      </c>
      <c r="G60" s="109" t="str">
        <f t="shared" si="8"/>
        <v xml:space="preserve">0 </v>
      </c>
      <c r="H60" s="99">
        <f>B60+E60</f>
        <v>241</v>
      </c>
      <c r="I60" s="99"/>
      <c r="J60" s="99">
        <f>C60+F60</f>
        <v>403</v>
      </c>
      <c r="K60" s="109">
        <f t="shared" si="9"/>
        <v>167.21991701244815</v>
      </c>
      <c r="L60" s="46"/>
    </row>
    <row r="61" spans="1:12" s="8" customFormat="1" ht="91.5" hidden="1" customHeight="1">
      <c r="A61" s="97" t="s">
        <v>69</v>
      </c>
      <c r="B61" s="98"/>
      <c r="C61" s="98"/>
      <c r="D61" s="109" t="str">
        <f t="shared" si="7"/>
        <v xml:space="preserve">0 </v>
      </c>
      <c r="E61" s="98">
        <v>0</v>
      </c>
      <c r="F61" s="99">
        <v>0</v>
      </c>
      <c r="G61" s="109" t="str">
        <f t="shared" si="8"/>
        <v xml:space="preserve">0 </v>
      </c>
      <c r="H61" s="99">
        <f>B61+E61</f>
        <v>0</v>
      </c>
      <c r="I61" s="99"/>
      <c r="J61" s="99">
        <f>C61+F61</f>
        <v>0</v>
      </c>
      <c r="K61" s="109" t="str">
        <f t="shared" si="9"/>
        <v xml:space="preserve">0 </v>
      </c>
      <c r="L61" s="46"/>
    </row>
    <row r="62" spans="1:12" s="8" customFormat="1" ht="91.5" customHeight="1">
      <c r="A62" s="97" t="s">
        <v>125</v>
      </c>
      <c r="B62" s="98">
        <v>0</v>
      </c>
      <c r="C62" s="98">
        <v>0</v>
      </c>
      <c r="D62" s="109"/>
      <c r="E62" s="98">
        <v>0</v>
      </c>
      <c r="F62" s="99">
        <v>0</v>
      </c>
      <c r="G62" s="109" t="str">
        <f t="shared" si="8"/>
        <v xml:space="preserve">0 </v>
      </c>
      <c r="H62" s="99">
        <f>B62+E62</f>
        <v>0</v>
      </c>
      <c r="I62" s="99"/>
      <c r="J62" s="99">
        <f>C62+F62</f>
        <v>0</v>
      </c>
      <c r="K62" s="109"/>
      <c r="L62" s="46"/>
    </row>
    <row r="63" spans="1:12" s="8" customFormat="1" ht="46.5" customHeight="1">
      <c r="A63" s="97" t="s">
        <v>104</v>
      </c>
      <c r="B63" s="98">
        <v>1190</v>
      </c>
      <c r="C63" s="98">
        <v>1786</v>
      </c>
      <c r="D63" s="109">
        <f t="shared" si="7"/>
        <v>150.08403361344537</v>
      </c>
      <c r="E63" s="98">
        <v>827</v>
      </c>
      <c r="F63" s="99">
        <v>1574</v>
      </c>
      <c r="G63" s="109">
        <f t="shared" si="8"/>
        <v>190.32648125755745</v>
      </c>
      <c r="H63" s="99">
        <f>B63+E63</f>
        <v>2017</v>
      </c>
      <c r="I63" s="99"/>
      <c r="J63" s="100">
        <f>C63+F63-I63</f>
        <v>3360</v>
      </c>
      <c r="K63" s="109">
        <f t="shared" si="9"/>
        <v>166.58403569657906</v>
      </c>
      <c r="L63" s="46"/>
    </row>
    <row r="64" spans="1:12" s="8" customFormat="1" ht="58.5" customHeight="1">
      <c r="A64" s="97" t="s">
        <v>91</v>
      </c>
      <c r="B64" s="98">
        <v>171</v>
      </c>
      <c r="C64" s="98">
        <v>56</v>
      </c>
      <c r="D64" s="109">
        <f t="shared" si="7"/>
        <v>32.748538011695906</v>
      </c>
      <c r="E64" s="98">
        <v>10</v>
      </c>
      <c r="F64" s="99">
        <v>115</v>
      </c>
      <c r="G64" s="109">
        <f t="shared" si="8"/>
        <v>1150</v>
      </c>
      <c r="H64" s="99">
        <f>B64+E64</f>
        <v>181</v>
      </c>
      <c r="I64" s="99"/>
      <c r="J64" s="100">
        <f>C64+F64</f>
        <v>171</v>
      </c>
      <c r="K64" s="109">
        <f t="shared" si="9"/>
        <v>94.475138121546962</v>
      </c>
      <c r="L64" s="46"/>
    </row>
    <row r="65" spans="1:29" s="8" customFormat="1" ht="35.25" customHeight="1">
      <c r="A65" s="127" t="s">
        <v>48</v>
      </c>
      <c r="B65" s="128">
        <f>B66+B68+B70+B71+B72+B67+B69</f>
        <v>13531</v>
      </c>
      <c r="C65" s="128">
        <f>C66+C68+C70+C71+C72+C67+C69</f>
        <v>94729</v>
      </c>
      <c r="D65" s="109">
        <f t="shared" si="7"/>
        <v>700.08868524129775</v>
      </c>
      <c r="E65" s="128">
        <f>E66+E68+E70+E71+E72+E67+E69</f>
        <v>4854</v>
      </c>
      <c r="F65" s="128">
        <f>F66+F68+F70+F71+F72+F67+F69</f>
        <v>9326</v>
      </c>
      <c r="G65" s="109">
        <f t="shared" si="8"/>
        <v>192.13020189534404</v>
      </c>
      <c r="H65" s="128">
        <f>H66+H68+H70+H71+H72+H67+H69</f>
        <v>17126</v>
      </c>
      <c r="I65" s="128">
        <f>I66+I68+I70+I71+I72+I67+I69</f>
        <v>6599</v>
      </c>
      <c r="J65" s="128">
        <f>J66+J68+J70+J71+J72+J67+J69</f>
        <v>97456</v>
      </c>
      <c r="K65" s="109">
        <f t="shared" si="9"/>
        <v>569.05290202031995</v>
      </c>
      <c r="L65" s="46"/>
    </row>
    <row r="66" spans="1:29" s="8" customFormat="1" ht="34.5" customHeight="1">
      <c r="A66" s="97" t="s">
        <v>76</v>
      </c>
      <c r="B66" s="98">
        <v>102</v>
      </c>
      <c r="C66" s="98">
        <v>124</v>
      </c>
      <c r="D66" s="109">
        <f t="shared" si="7"/>
        <v>121.56862745098039</v>
      </c>
      <c r="E66" s="98">
        <v>0</v>
      </c>
      <c r="F66" s="99">
        <v>0</v>
      </c>
      <c r="G66" s="109" t="str">
        <f t="shared" si="8"/>
        <v xml:space="preserve">0 </v>
      </c>
      <c r="H66" s="99">
        <f>B66+E66</f>
        <v>102</v>
      </c>
      <c r="I66" s="99"/>
      <c r="J66" s="99">
        <f>C66+F66</f>
        <v>124</v>
      </c>
      <c r="K66" s="109">
        <f t="shared" si="9"/>
        <v>121.56862745098039</v>
      </c>
      <c r="L66" s="46"/>
    </row>
    <row r="67" spans="1:29" s="8" customFormat="1" ht="36.75" customHeight="1">
      <c r="A67" s="97" t="s">
        <v>28</v>
      </c>
      <c r="B67" s="98">
        <v>1521</v>
      </c>
      <c r="C67" s="98">
        <v>2583</v>
      </c>
      <c r="D67" s="109">
        <f t="shared" si="7"/>
        <v>169.82248520710058</v>
      </c>
      <c r="E67" s="98">
        <v>0</v>
      </c>
      <c r="F67" s="99">
        <v>0</v>
      </c>
      <c r="G67" s="109" t="str">
        <f t="shared" si="8"/>
        <v xml:space="preserve">0 </v>
      </c>
      <c r="H67" s="99">
        <f>B67+E67</f>
        <v>1521</v>
      </c>
      <c r="I67" s="99"/>
      <c r="J67" s="99">
        <f>C67+F67</f>
        <v>2583</v>
      </c>
      <c r="K67" s="109">
        <f t="shared" si="9"/>
        <v>169.82248520710058</v>
      </c>
      <c r="L67" s="46"/>
    </row>
    <row r="68" spans="1:29" s="8" customFormat="1" ht="0.75" hidden="1" customHeight="1">
      <c r="A68" s="97" t="s">
        <v>70</v>
      </c>
      <c r="B68" s="98">
        <v>0</v>
      </c>
      <c r="C68" s="98">
        <v>0</v>
      </c>
      <c r="D68" s="109" t="str">
        <f t="shared" si="7"/>
        <v xml:space="preserve">0 </v>
      </c>
      <c r="E68" s="98">
        <v>0</v>
      </c>
      <c r="F68" s="99">
        <v>0</v>
      </c>
      <c r="G68" s="109" t="str">
        <f t="shared" si="8"/>
        <v xml:space="preserve">0 </v>
      </c>
      <c r="H68" s="99">
        <f>B68+E68</f>
        <v>0</v>
      </c>
      <c r="I68" s="99"/>
      <c r="J68" s="99">
        <f>C68+F68</f>
        <v>0</v>
      </c>
      <c r="K68" s="109" t="str">
        <f t="shared" si="9"/>
        <v xml:space="preserve">0 </v>
      </c>
      <c r="L68" s="46"/>
    </row>
    <row r="69" spans="1:29" s="8" customFormat="1" ht="19.5" hidden="1" customHeight="1">
      <c r="A69" s="97" t="s">
        <v>83</v>
      </c>
      <c r="B69" s="98">
        <v>0</v>
      </c>
      <c r="C69" s="98">
        <v>0</v>
      </c>
      <c r="D69" s="109" t="str">
        <f t="shared" si="7"/>
        <v xml:space="preserve">0 </v>
      </c>
      <c r="E69" s="98">
        <v>0</v>
      </c>
      <c r="F69" s="99">
        <v>0</v>
      </c>
      <c r="G69" s="109" t="str">
        <f t="shared" si="8"/>
        <v xml:space="preserve">0 </v>
      </c>
      <c r="H69" s="99">
        <f>B69+E69</f>
        <v>0</v>
      </c>
      <c r="I69" s="99"/>
      <c r="J69" s="99">
        <f>C69+F69</f>
        <v>0</v>
      </c>
      <c r="K69" s="109" t="str">
        <f t="shared" si="9"/>
        <v xml:space="preserve">0 </v>
      </c>
      <c r="L69" s="46"/>
    </row>
    <row r="70" spans="1:29" s="8" customFormat="1" ht="26.25" customHeight="1">
      <c r="A70" s="97" t="s">
        <v>27</v>
      </c>
      <c r="B70" s="98">
        <v>1702</v>
      </c>
      <c r="C70" s="98">
        <v>3473</v>
      </c>
      <c r="D70" s="109">
        <f t="shared" si="7"/>
        <v>204.05405405405403</v>
      </c>
      <c r="E70" s="98">
        <v>0</v>
      </c>
      <c r="F70" s="99">
        <v>0</v>
      </c>
      <c r="G70" s="109" t="str">
        <f t="shared" si="8"/>
        <v xml:space="preserve">0 </v>
      </c>
      <c r="H70" s="99">
        <f>B70+E70</f>
        <v>1702</v>
      </c>
      <c r="I70" s="99"/>
      <c r="J70" s="99">
        <f>C70+F70</f>
        <v>3473</v>
      </c>
      <c r="K70" s="109">
        <f t="shared" si="9"/>
        <v>204.05405405405403</v>
      </c>
      <c r="L70" s="46"/>
    </row>
    <row r="71" spans="1:29" s="8" customFormat="1" ht="24.75" customHeight="1">
      <c r="A71" s="97" t="s">
        <v>45</v>
      </c>
      <c r="B71" s="98">
        <v>1259</v>
      </c>
      <c r="C71" s="98">
        <v>69471</v>
      </c>
      <c r="D71" s="109">
        <f t="shared" si="7"/>
        <v>5517.9507545671167</v>
      </c>
      <c r="E71" s="98">
        <v>2397</v>
      </c>
      <c r="F71" s="99">
        <v>4908</v>
      </c>
      <c r="G71" s="109">
        <f t="shared" si="8"/>
        <v>204.75594493116395</v>
      </c>
      <c r="H71" s="99">
        <v>2397</v>
      </c>
      <c r="I71" s="99">
        <v>6599</v>
      </c>
      <c r="J71" s="99">
        <f>C71+F71-I71</f>
        <v>67780</v>
      </c>
      <c r="K71" s="109">
        <f t="shared" si="9"/>
        <v>2827.7012932832708</v>
      </c>
      <c r="L71" s="46"/>
    </row>
    <row r="72" spans="1:29" s="8" customFormat="1" ht="38.25" customHeight="1">
      <c r="A72" s="97" t="s">
        <v>34</v>
      </c>
      <c r="B72" s="98">
        <v>8947</v>
      </c>
      <c r="C72" s="98">
        <v>19078</v>
      </c>
      <c r="D72" s="109">
        <f t="shared" si="7"/>
        <v>213.23348608472114</v>
      </c>
      <c r="E72" s="98">
        <v>2457</v>
      </c>
      <c r="F72" s="99">
        <v>4418</v>
      </c>
      <c r="G72" s="109">
        <f t="shared" si="8"/>
        <v>179.81277981277981</v>
      </c>
      <c r="H72" s="99">
        <v>11404</v>
      </c>
      <c r="I72" s="99"/>
      <c r="J72" s="99">
        <f>C72+F72</f>
        <v>23496</v>
      </c>
      <c r="K72" s="109">
        <f t="shared" si="9"/>
        <v>206.03297088740794</v>
      </c>
      <c r="L72" s="46"/>
    </row>
    <row r="73" spans="1:29" s="8" customFormat="1" ht="36.75" customHeight="1">
      <c r="A73" s="127" t="s">
        <v>105</v>
      </c>
      <c r="B73" s="128">
        <f>B74+B75+B77+B78+B76</f>
        <v>3102</v>
      </c>
      <c r="C73" s="128">
        <f>C74+C75+C77+C78+C76</f>
        <v>28840</v>
      </c>
      <c r="D73" s="109">
        <f t="shared" si="7"/>
        <v>929.72275950999347</v>
      </c>
      <c r="E73" s="128">
        <f>E74+E75+E77+E78+E76</f>
        <v>2536</v>
      </c>
      <c r="F73" s="128">
        <f>F74+F75+F77+F78</f>
        <v>21091</v>
      </c>
      <c r="G73" s="109">
        <f t="shared" si="8"/>
        <v>831.66403785488967</v>
      </c>
      <c r="H73" s="128">
        <f>H74+H75+H77+H78+H76</f>
        <v>4414</v>
      </c>
      <c r="I73" s="128">
        <f>I74+I75+I77+I78+I76</f>
        <v>23171</v>
      </c>
      <c r="J73" s="128">
        <f>J74+J75+J77+J78+J76</f>
        <v>26760</v>
      </c>
      <c r="K73" s="109">
        <f t="shared" si="9"/>
        <v>606.25283189850472</v>
      </c>
      <c r="L73" s="46"/>
    </row>
    <row r="74" spans="1:29" s="8" customFormat="1" ht="30" customHeight="1">
      <c r="A74" s="97" t="s">
        <v>80</v>
      </c>
      <c r="B74" s="98">
        <v>55</v>
      </c>
      <c r="C74" s="98">
        <v>71</v>
      </c>
      <c r="D74" s="109">
        <f t="shared" si="7"/>
        <v>129.09090909090909</v>
      </c>
      <c r="E74" s="98">
        <v>0</v>
      </c>
      <c r="F74" s="99">
        <v>0</v>
      </c>
      <c r="G74" s="109" t="str">
        <f t="shared" si="8"/>
        <v xml:space="preserve">0 </v>
      </c>
      <c r="H74" s="99">
        <f>B74+E74</f>
        <v>55</v>
      </c>
      <c r="I74" s="99"/>
      <c r="J74" s="100">
        <f>C74+F74</f>
        <v>71</v>
      </c>
      <c r="K74" s="109">
        <f t="shared" si="9"/>
        <v>129.09090909090909</v>
      </c>
      <c r="L74" s="46"/>
      <c r="N74" s="101"/>
      <c r="U74" s="101"/>
      <c r="V74" s="101"/>
      <c r="W74" s="102"/>
      <c r="X74" s="101"/>
      <c r="Y74" s="101"/>
      <c r="Z74" s="102"/>
      <c r="AA74" s="101"/>
      <c r="AB74" s="101"/>
      <c r="AC74" s="101"/>
    </row>
    <row r="75" spans="1:29" s="8" customFormat="1" ht="29.25" hidden="1" customHeight="1">
      <c r="A75" s="97" t="s">
        <v>30</v>
      </c>
      <c r="B75" s="98"/>
      <c r="C75" s="98"/>
      <c r="D75" s="109" t="str">
        <f t="shared" si="7"/>
        <v xml:space="preserve">0 </v>
      </c>
      <c r="E75" s="98">
        <v>0</v>
      </c>
      <c r="F75" s="99">
        <v>0</v>
      </c>
      <c r="G75" s="109" t="str">
        <f t="shared" si="8"/>
        <v xml:space="preserve">0 </v>
      </c>
      <c r="H75" s="99">
        <f>B75+E75</f>
        <v>0</v>
      </c>
      <c r="I75" s="99"/>
      <c r="J75" s="100">
        <f>C75+F75</f>
        <v>0</v>
      </c>
      <c r="K75" s="109" t="str">
        <f t="shared" si="9"/>
        <v xml:space="preserve">0 </v>
      </c>
      <c r="L75" s="46"/>
    </row>
    <row r="76" spans="1:29" s="8" customFormat="1" ht="29.25" customHeight="1">
      <c r="A76" s="97" t="s">
        <v>30</v>
      </c>
      <c r="B76" s="98">
        <v>0</v>
      </c>
      <c r="C76" s="98">
        <v>0</v>
      </c>
      <c r="D76" s="109" t="str">
        <f t="shared" si="7"/>
        <v xml:space="preserve">0 </v>
      </c>
      <c r="E76" s="98">
        <v>0</v>
      </c>
      <c r="F76" s="99">
        <v>0</v>
      </c>
      <c r="G76" s="109" t="str">
        <f t="shared" si="8"/>
        <v xml:space="preserve">0 </v>
      </c>
      <c r="H76" s="99">
        <f>B76+E76</f>
        <v>0</v>
      </c>
      <c r="I76" s="99"/>
      <c r="J76" s="100">
        <f>C76+F76</f>
        <v>0</v>
      </c>
      <c r="K76" s="109" t="str">
        <f t="shared" si="9"/>
        <v xml:space="preserve">0 </v>
      </c>
      <c r="L76" s="46"/>
    </row>
    <row r="77" spans="1:29" s="8" customFormat="1" ht="27" customHeight="1">
      <c r="A77" s="97" t="s">
        <v>71</v>
      </c>
      <c r="B77" s="98">
        <v>3047</v>
      </c>
      <c r="C77" s="98">
        <v>28769</v>
      </c>
      <c r="D77" s="109">
        <f t="shared" si="7"/>
        <v>944.17459796521166</v>
      </c>
      <c r="E77" s="98">
        <v>2536</v>
      </c>
      <c r="F77" s="99">
        <v>21091</v>
      </c>
      <c r="G77" s="109">
        <f t="shared" si="8"/>
        <v>831.66403785488967</v>
      </c>
      <c r="H77" s="99">
        <v>4359</v>
      </c>
      <c r="I77" s="99">
        <v>23171</v>
      </c>
      <c r="J77" s="100">
        <f>C77+F77-I77</f>
        <v>26689</v>
      </c>
      <c r="K77" s="109">
        <f t="shared" si="9"/>
        <v>612.27345721495749</v>
      </c>
      <c r="L77" s="46"/>
    </row>
    <row r="78" spans="1:29" s="8" customFormat="1" ht="30" hidden="1" customHeight="1">
      <c r="A78" s="97" t="s">
        <v>72</v>
      </c>
      <c r="B78" s="98">
        <v>0</v>
      </c>
      <c r="C78" s="98">
        <v>0</v>
      </c>
      <c r="D78" s="109" t="str">
        <f t="shared" si="7"/>
        <v xml:space="preserve">0 </v>
      </c>
      <c r="E78" s="98">
        <v>0</v>
      </c>
      <c r="F78" s="99">
        <v>0</v>
      </c>
      <c r="G78" s="109" t="str">
        <f t="shared" si="8"/>
        <v xml:space="preserve">0 </v>
      </c>
      <c r="H78" s="99">
        <f>B78+E78</f>
        <v>0</v>
      </c>
      <c r="I78" s="99"/>
      <c r="J78" s="99">
        <f>C78+F78</f>
        <v>0</v>
      </c>
      <c r="K78" s="109" t="str">
        <f t="shared" si="9"/>
        <v xml:space="preserve">0 </v>
      </c>
      <c r="L78" s="46"/>
    </row>
    <row r="79" spans="1:29" s="8" customFormat="1" ht="36" hidden="1" customHeight="1">
      <c r="A79" s="127" t="s">
        <v>106</v>
      </c>
      <c r="B79" s="128">
        <f>B81+B80</f>
        <v>0</v>
      </c>
      <c r="C79" s="128">
        <f>C81</f>
        <v>0</v>
      </c>
      <c r="D79" s="109" t="str">
        <f t="shared" si="7"/>
        <v xml:space="preserve">0 </v>
      </c>
      <c r="E79" s="128">
        <f>E81</f>
        <v>0</v>
      </c>
      <c r="F79" s="128">
        <f>F81</f>
        <v>0</v>
      </c>
      <c r="G79" s="109" t="str">
        <f t="shared" si="8"/>
        <v xml:space="preserve">0 </v>
      </c>
      <c r="H79" s="128">
        <f>H81+H80</f>
        <v>0</v>
      </c>
      <c r="I79" s="128">
        <f>I81</f>
        <v>0</v>
      </c>
      <c r="J79" s="128">
        <f>J81</f>
        <v>0</v>
      </c>
      <c r="K79" s="109" t="str">
        <f t="shared" si="9"/>
        <v xml:space="preserve">0 </v>
      </c>
      <c r="L79" s="46"/>
    </row>
    <row r="80" spans="1:29" s="8" customFormat="1" ht="54" hidden="1" customHeight="1">
      <c r="A80" s="97" t="s">
        <v>93</v>
      </c>
      <c r="B80" s="129"/>
      <c r="C80" s="128">
        <v>0</v>
      </c>
      <c r="D80" s="109">
        <v>0</v>
      </c>
      <c r="E80" s="128">
        <v>0</v>
      </c>
      <c r="F80" s="128">
        <v>0</v>
      </c>
      <c r="G80" s="109">
        <v>0</v>
      </c>
      <c r="H80" s="128"/>
      <c r="I80" s="128"/>
      <c r="J80" s="128">
        <v>0</v>
      </c>
      <c r="K80" s="109"/>
      <c r="L80" s="46"/>
    </row>
    <row r="81" spans="1:12" s="8" customFormat="1" ht="33" hidden="1" customHeight="1">
      <c r="A81" s="97" t="s">
        <v>112</v>
      </c>
      <c r="B81" s="98"/>
      <c r="C81" s="98">
        <v>0</v>
      </c>
      <c r="D81" s="109" t="str">
        <f t="shared" ref="D81:D128" si="10">IF(B81=0,  "0 ", C81/B81*100)</f>
        <v xml:space="preserve">0 </v>
      </c>
      <c r="E81" s="98">
        <v>0</v>
      </c>
      <c r="F81" s="99">
        <v>0</v>
      </c>
      <c r="G81" s="109" t="str">
        <f t="shared" ref="G81:G121" si="11">IF(E81=0,  "0 ", F81/E81*100)</f>
        <v xml:space="preserve">0 </v>
      </c>
      <c r="H81" s="99">
        <f>B81+E81</f>
        <v>0</v>
      </c>
      <c r="I81" s="99"/>
      <c r="J81" s="100">
        <f>C81+F81</f>
        <v>0</v>
      </c>
      <c r="K81" s="109" t="str">
        <f t="shared" ref="K81:K116" si="12">IF(H81=0,  "0 ", J81/H81*100)</f>
        <v xml:space="preserve">0 </v>
      </c>
      <c r="L81" s="46"/>
    </row>
    <row r="82" spans="1:12" s="8" customFormat="1" ht="33" customHeight="1">
      <c r="A82" s="132" t="s">
        <v>106</v>
      </c>
      <c r="B82" s="130">
        <f>B83</f>
        <v>0</v>
      </c>
      <c r="C82" s="130">
        <f>C83</f>
        <v>0</v>
      </c>
      <c r="D82" s="109" t="str">
        <f t="shared" si="10"/>
        <v xml:space="preserve">0 </v>
      </c>
      <c r="E82" s="130"/>
      <c r="F82" s="135"/>
      <c r="G82" s="109" t="str">
        <f t="shared" si="11"/>
        <v xml:space="preserve">0 </v>
      </c>
      <c r="H82" s="135">
        <v>0</v>
      </c>
      <c r="I82" s="135"/>
      <c r="J82" s="120"/>
      <c r="K82" s="109" t="str">
        <f t="shared" si="12"/>
        <v xml:space="preserve">0 </v>
      </c>
      <c r="L82" s="46"/>
    </row>
    <row r="83" spans="1:12" s="8" customFormat="1" ht="33" customHeight="1">
      <c r="A83" s="97" t="s">
        <v>112</v>
      </c>
      <c r="B83" s="98">
        <v>0</v>
      </c>
      <c r="C83" s="98">
        <v>0</v>
      </c>
      <c r="D83" s="109"/>
      <c r="E83" s="98">
        <v>0</v>
      </c>
      <c r="F83" s="99">
        <v>0</v>
      </c>
      <c r="G83" s="109"/>
      <c r="H83" s="99">
        <v>0</v>
      </c>
      <c r="I83" s="99"/>
      <c r="J83" s="100"/>
      <c r="K83" s="109"/>
      <c r="L83" s="46"/>
    </row>
    <row r="84" spans="1:12" s="8" customFormat="1" ht="24.75" customHeight="1">
      <c r="A84" s="127" t="s">
        <v>49</v>
      </c>
      <c r="B84" s="130">
        <f>B85+B86+B89+B91+B92+B88</f>
        <v>81672</v>
      </c>
      <c r="C84" s="130">
        <f>C85+C86+C89+C91+C92+C88</f>
        <v>200189</v>
      </c>
      <c r="D84" s="109">
        <f t="shared" si="10"/>
        <v>245.11338035067095</v>
      </c>
      <c r="E84" s="128">
        <f>E85+E86+E89+E91+E92</f>
        <v>17</v>
      </c>
      <c r="F84" s="128">
        <f>F85+F86+F89+F91+F92</f>
        <v>17</v>
      </c>
      <c r="G84" s="109">
        <f t="shared" si="11"/>
        <v>100</v>
      </c>
      <c r="H84" s="128">
        <f>H85+H86+H89+H91+H92+H88</f>
        <v>81689</v>
      </c>
      <c r="I84" s="128">
        <f>I85+I86+I89+I91+I92+I88</f>
        <v>0</v>
      </c>
      <c r="J84" s="128">
        <f>J85+J86+J89+J91+J92+J88</f>
        <v>200206</v>
      </c>
      <c r="K84" s="109">
        <f t="shared" si="12"/>
        <v>245.08318133408414</v>
      </c>
      <c r="L84" s="46"/>
    </row>
    <row r="85" spans="1:12" s="8" customFormat="1" ht="24.75" customHeight="1">
      <c r="A85" s="97" t="s">
        <v>9</v>
      </c>
      <c r="B85" s="98">
        <v>22120</v>
      </c>
      <c r="C85" s="98">
        <v>54597</v>
      </c>
      <c r="D85" s="109">
        <f t="shared" si="10"/>
        <v>246.82188065099459</v>
      </c>
      <c r="E85" s="98">
        <v>0</v>
      </c>
      <c r="F85" s="99">
        <v>0</v>
      </c>
      <c r="G85" s="109" t="str">
        <f t="shared" si="11"/>
        <v xml:space="preserve">0 </v>
      </c>
      <c r="H85" s="99">
        <v>22120</v>
      </c>
      <c r="I85" s="99"/>
      <c r="J85" s="100">
        <f>C85+F85</f>
        <v>54597</v>
      </c>
      <c r="K85" s="109">
        <f t="shared" si="12"/>
        <v>246.82188065099459</v>
      </c>
      <c r="L85" s="46"/>
    </row>
    <row r="86" spans="1:12" s="8" customFormat="1" ht="25.5" customHeight="1">
      <c r="A86" s="97" t="s">
        <v>10</v>
      </c>
      <c r="B86" s="98">
        <v>48614</v>
      </c>
      <c r="C86" s="98">
        <v>124655</v>
      </c>
      <c r="D86" s="109">
        <f t="shared" si="10"/>
        <v>256.41790430740116</v>
      </c>
      <c r="E86" s="98">
        <v>0</v>
      </c>
      <c r="F86" s="99">
        <v>0</v>
      </c>
      <c r="G86" s="109" t="str">
        <f t="shared" si="11"/>
        <v xml:space="preserve">0 </v>
      </c>
      <c r="H86" s="99">
        <f>B86+E86</f>
        <v>48614</v>
      </c>
      <c r="I86" s="99"/>
      <c r="J86" s="100">
        <f>C86+F86</f>
        <v>124655</v>
      </c>
      <c r="K86" s="109">
        <f t="shared" si="12"/>
        <v>256.41790430740116</v>
      </c>
      <c r="L86" s="46"/>
    </row>
    <row r="87" spans="1:12" s="8" customFormat="1" ht="0.75" customHeight="1">
      <c r="A87" s="97" t="s">
        <v>21</v>
      </c>
      <c r="B87" s="98">
        <v>0</v>
      </c>
      <c r="C87" s="98"/>
      <c r="D87" s="109" t="str">
        <f t="shared" si="10"/>
        <v xml:space="preserve">0 </v>
      </c>
      <c r="E87" s="98"/>
      <c r="F87" s="99"/>
      <c r="G87" s="109" t="str">
        <f t="shared" si="11"/>
        <v xml:space="preserve">0 </v>
      </c>
      <c r="H87" s="99">
        <f>B87+E87</f>
        <v>0</v>
      </c>
      <c r="I87" s="99"/>
      <c r="J87" s="100">
        <f>C87+F87</f>
        <v>0</v>
      </c>
      <c r="K87" s="109" t="str">
        <f t="shared" si="12"/>
        <v xml:space="preserve">0 </v>
      </c>
      <c r="L87" s="46"/>
    </row>
    <row r="88" spans="1:12" s="8" customFormat="1" ht="41.25" customHeight="1">
      <c r="A88" s="97" t="s">
        <v>113</v>
      </c>
      <c r="B88" s="98">
        <v>5885</v>
      </c>
      <c r="C88" s="98">
        <v>10740</v>
      </c>
      <c r="D88" s="109">
        <f t="shared" si="10"/>
        <v>182.49787595581986</v>
      </c>
      <c r="E88" s="98">
        <v>0</v>
      </c>
      <c r="F88" s="99">
        <v>0</v>
      </c>
      <c r="G88" s="109" t="str">
        <f t="shared" si="11"/>
        <v xml:space="preserve">0 </v>
      </c>
      <c r="H88" s="99">
        <f>B88+E88</f>
        <v>5885</v>
      </c>
      <c r="I88" s="99"/>
      <c r="J88" s="100">
        <f>C88+F88</f>
        <v>10740</v>
      </c>
      <c r="K88" s="109">
        <f t="shared" si="12"/>
        <v>182.49787595581986</v>
      </c>
      <c r="L88" s="46"/>
    </row>
    <row r="89" spans="1:12" s="8" customFormat="1" ht="54.75" customHeight="1">
      <c r="A89" s="97" t="s">
        <v>96</v>
      </c>
      <c r="B89" s="98">
        <v>14</v>
      </c>
      <c r="C89" s="98">
        <v>90</v>
      </c>
      <c r="D89" s="109">
        <f t="shared" si="10"/>
        <v>642.85714285714289</v>
      </c>
      <c r="E89" s="98">
        <v>5</v>
      </c>
      <c r="F89" s="99">
        <v>2</v>
      </c>
      <c r="G89" s="109">
        <f t="shared" si="11"/>
        <v>40</v>
      </c>
      <c r="H89" s="99">
        <f t="shared" ref="H89:H94" si="13">B89+E89</f>
        <v>19</v>
      </c>
      <c r="I89" s="99"/>
      <c r="J89" s="100">
        <f>C89+F89-I89</f>
        <v>92</v>
      </c>
      <c r="K89" s="109">
        <f t="shared" si="12"/>
        <v>484.21052631578948</v>
      </c>
      <c r="L89" s="46"/>
    </row>
    <row r="90" spans="1:12" s="8" customFormat="1" ht="0.75" hidden="1" customHeight="1">
      <c r="A90" s="97" t="s">
        <v>39</v>
      </c>
      <c r="B90" s="98">
        <v>0</v>
      </c>
      <c r="C90" s="98"/>
      <c r="D90" s="109" t="str">
        <f t="shared" si="10"/>
        <v xml:space="preserve">0 </v>
      </c>
      <c r="E90" s="98"/>
      <c r="F90" s="99"/>
      <c r="G90" s="109" t="str">
        <f t="shared" si="11"/>
        <v xml:space="preserve">0 </v>
      </c>
      <c r="H90" s="99">
        <f t="shared" si="13"/>
        <v>0</v>
      </c>
      <c r="I90" s="99"/>
      <c r="J90" s="100">
        <f>C90+F90</f>
        <v>0</v>
      </c>
      <c r="K90" s="109" t="str">
        <f t="shared" si="12"/>
        <v xml:space="preserve">0 </v>
      </c>
      <c r="L90" s="46"/>
    </row>
    <row r="91" spans="1:12" s="8" customFormat="1" ht="38.25" customHeight="1">
      <c r="A91" s="97" t="s">
        <v>20</v>
      </c>
      <c r="B91" s="98">
        <v>68</v>
      </c>
      <c r="C91" s="98">
        <v>125</v>
      </c>
      <c r="D91" s="109">
        <f t="shared" si="10"/>
        <v>183.8235294117647</v>
      </c>
      <c r="E91" s="98">
        <v>12</v>
      </c>
      <c r="F91" s="99">
        <v>15</v>
      </c>
      <c r="G91" s="109">
        <f t="shared" si="11"/>
        <v>125</v>
      </c>
      <c r="H91" s="99">
        <f t="shared" si="13"/>
        <v>80</v>
      </c>
      <c r="I91" s="99"/>
      <c r="J91" s="100">
        <f>C91+F91-I91</f>
        <v>140</v>
      </c>
      <c r="K91" s="109">
        <f t="shared" si="12"/>
        <v>175</v>
      </c>
      <c r="L91" s="46"/>
    </row>
    <row r="92" spans="1:12" s="8" customFormat="1" ht="37.5" customHeight="1">
      <c r="A92" s="97" t="s">
        <v>29</v>
      </c>
      <c r="B92" s="98">
        <v>4971</v>
      </c>
      <c r="C92" s="98">
        <v>9982</v>
      </c>
      <c r="D92" s="109">
        <f t="shared" si="10"/>
        <v>200.8046670690002</v>
      </c>
      <c r="E92" s="98">
        <v>0</v>
      </c>
      <c r="F92" s="99">
        <v>0</v>
      </c>
      <c r="G92" s="109" t="str">
        <f t="shared" si="11"/>
        <v xml:space="preserve">0 </v>
      </c>
      <c r="H92" s="99">
        <f t="shared" si="13"/>
        <v>4971</v>
      </c>
      <c r="I92" s="99"/>
      <c r="J92" s="100">
        <f>C92+F92</f>
        <v>9982</v>
      </c>
      <c r="K92" s="109">
        <f t="shared" si="12"/>
        <v>200.8046670690002</v>
      </c>
      <c r="L92" s="46"/>
    </row>
    <row r="93" spans="1:12" s="8" customFormat="1" ht="33.75" customHeight="1">
      <c r="A93" s="127" t="s">
        <v>97</v>
      </c>
      <c r="B93" s="128">
        <f>B94+B95+B96</f>
        <v>21052</v>
      </c>
      <c r="C93" s="128">
        <f>C94+C95+C96</f>
        <v>39964</v>
      </c>
      <c r="D93" s="109">
        <f t="shared" si="10"/>
        <v>189.83469504085122</v>
      </c>
      <c r="E93" s="128">
        <f>E94+E95+E96</f>
        <v>2</v>
      </c>
      <c r="F93" s="128">
        <f>F94+F95+F96</f>
        <v>0</v>
      </c>
      <c r="G93" s="109">
        <f t="shared" si="11"/>
        <v>0</v>
      </c>
      <c r="H93" s="128">
        <f>H94+H95+H96</f>
        <v>21054</v>
      </c>
      <c r="I93" s="128">
        <f>I94+I95+I96</f>
        <v>0</v>
      </c>
      <c r="J93" s="128">
        <f>J94+J95+J96</f>
        <v>39964</v>
      </c>
      <c r="K93" s="109">
        <f t="shared" si="12"/>
        <v>189.81666191697539</v>
      </c>
      <c r="L93" s="46"/>
    </row>
    <row r="94" spans="1:12" s="8" customFormat="1" ht="24.75" customHeight="1">
      <c r="A94" s="97" t="s">
        <v>11</v>
      </c>
      <c r="B94" s="98">
        <v>16324</v>
      </c>
      <c r="C94" s="98">
        <v>30967</v>
      </c>
      <c r="D94" s="109">
        <f t="shared" si="10"/>
        <v>189.70227885322225</v>
      </c>
      <c r="E94" s="98">
        <v>2</v>
      </c>
      <c r="F94" s="99">
        <v>0</v>
      </c>
      <c r="G94" s="109">
        <f t="shared" si="11"/>
        <v>0</v>
      </c>
      <c r="H94" s="99">
        <f t="shared" si="13"/>
        <v>16326</v>
      </c>
      <c r="I94" s="99"/>
      <c r="J94" s="100">
        <f>C94+F94-I94</f>
        <v>30967</v>
      </c>
      <c r="K94" s="109">
        <f t="shared" si="12"/>
        <v>189.67903956878598</v>
      </c>
      <c r="L94" s="46"/>
    </row>
    <row r="95" spans="1:12" s="8" customFormat="1" ht="21.75" hidden="1" customHeight="1">
      <c r="A95" s="97" t="s">
        <v>12</v>
      </c>
      <c r="B95" s="98"/>
      <c r="C95" s="98">
        <v>0</v>
      </c>
      <c r="D95" s="109" t="str">
        <f t="shared" si="10"/>
        <v xml:space="preserve">0 </v>
      </c>
      <c r="E95" s="98">
        <v>0</v>
      </c>
      <c r="F95" s="99">
        <v>0</v>
      </c>
      <c r="G95" s="109" t="str">
        <f t="shared" si="11"/>
        <v xml:space="preserve">0 </v>
      </c>
      <c r="H95" s="99">
        <f>B95+E95</f>
        <v>0</v>
      </c>
      <c r="I95" s="99"/>
      <c r="J95" s="100">
        <f>C95+F95</f>
        <v>0</v>
      </c>
      <c r="K95" s="109" t="str">
        <f t="shared" si="12"/>
        <v xml:space="preserve">0 </v>
      </c>
      <c r="L95" s="46"/>
    </row>
    <row r="96" spans="1:12" s="8" customFormat="1" ht="46.5" customHeight="1">
      <c r="A96" s="97" t="s">
        <v>73</v>
      </c>
      <c r="B96" s="98">
        <v>4728</v>
      </c>
      <c r="C96" s="98">
        <v>8997</v>
      </c>
      <c r="D96" s="109">
        <f t="shared" si="10"/>
        <v>190.29187817258884</v>
      </c>
      <c r="E96" s="98">
        <v>0</v>
      </c>
      <c r="F96" s="99">
        <v>0</v>
      </c>
      <c r="G96" s="109" t="str">
        <f t="shared" si="11"/>
        <v xml:space="preserve">0 </v>
      </c>
      <c r="H96" s="99">
        <f>B96+E96</f>
        <v>4728</v>
      </c>
      <c r="I96" s="99"/>
      <c r="J96" s="100">
        <f>C96+F96</f>
        <v>8997</v>
      </c>
      <c r="K96" s="109">
        <f t="shared" si="12"/>
        <v>190.29187817258884</v>
      </c>
      <c r="L96" s="46"/>
    </row>
    <row r="97" spans="1:14" s="8" customFormat="1" ht="27" customHeight="1">
      <c r="A97" s="127" t="s">
        <v>84</v>
      </c>
      <c r="B97" s="128">
        <f>B98+B99+B100+B101</f>
        <v>0</v>
      </c>
      <c r="C97" s="128">
        <f>C98+C99+C100+C101</f>
        <v>0</v>
      </c>
      <c r="D97" s="109" t="str">
        <f t="shared" si="10"/>
        <v xml:space="preserve">0 </v>
      </c>
      <c r="E97" s="128">
        <f>E98+E99+E100+E101</f>
        <v>0</v>
      </c>
      <c r="F97" s="128">
        <f>F98+F99+F100+F101</f>
        <v>0</v>
      </c>
      <c r="G97" s="109" t="str">
        <f t="shared" si="11"/>
        <v xml:space="preserve">0 </v>
      </c>
      <c r="H97" s="128">
        <f>H98+H99+H100+H101</f>
        <v>0</v>
      </c>
      <c r="I97" s="128"/>
      <c r="J97" s="128">
        <f>J98+J99+J100+J101</f>
        <v>0</v>
      </c>
      <c r="K97" s="109" t="str">
        <f t="shared" si="12"/>
        <v xml:space="preserve">0 </v>
      </c>
      <c r="L97" s="46"/>
    </row>
    <row r="98" spans="1:14" s="8" customFormat="1" ht="29.25" hidden="1" customHeight="1">
      <c r="A98" s="97" t="s">
        <v>7</v>
      </c>
      <c r="B98" s="98"/>
      <c r="C98" s="98">
        <v>0</v>
      </c>
      <c r="D98" s="109" t="str">
        <f t="shared" si="10"/>
        <v xml:space="preserve">0 </v>
      </c>
      <c r="E98" s="98">
        <v>0</v>
      </c>
      <c r="F98" s="99">
        <v>0</v>
      </c>
      <c r="G98" s="109" t="str">
        <f t="shared" si="11"/>
        <v xml:space="preserve">0 </v>
      </c>
      <c r="H98" s="99">
        <f>B98+E98</f>
        <v>0</v>
      </c>
      <c r="I98" s="99"/>
      <c r="J98" s="99">
        <f>C98+F98</f>
        <v>0</v>
      </c>
      <c r="K98" s="109" t="str">
        <f t="shared" si="12"/>
        <v xml:space="preserve">0 </v>
      </c>
      <c r="L98" s="46"/>
    </row>
    <row r="99" spans="1:14" s="8" customFormat="1" ht="26.25" hidden="1" customHeight="1">
      <c r="A99" s="97" t="s">
        <v>25</v>
      </c>
      <c r="B99" s="98">
        <v>0</v>
      </c>
      <c r="C99" s="98">
        <v>0</v>
      </c>
      <c r="D99" s="109" t="str">
        <f t="shared" si="10"/>
        <v xml:space="preserve">0 </v>
      </c>
      <c r="E99" s="98">
        <v>0</v>
      </c>
      <c r="F99" s="99">
        <v>0</v>
      </c>
      <c r="G99" s="109" t="str">
        <f t="shared" si="11"/>
        <v xml:space="preserve">0 </v>
      </c>
      <c r="H99" s="99">
        <f>B99+E99</f>
        <v>0</v>
      </c>
      <c r="I99" s="99"/>
      <c r="J99" s="99">
        <f>C99+F99</f>
        <v>0</v>
      </c>
      <c r="K99" s="109" t="str">
        <f t="shared" si="12"/>
        <v xml:space="preserve">0 </v>
      </c>
      <c r="L99" s="46"/>
    </row>
    <row r="100" spans="1:14" s="8" customFormat="1" ht="37.5" hidden="1" customHeight="1">
      <c r="A100" s="97" t="s">
        <v>44</v>
      </c>
      <c r="B100" s="98"/>
      <c r="C100" s="98">
        <v>0</v>
      </c>
      <c r="D100" s="109" t="str">
        <f t="shared" si="10"/>
        <v xml:space="preserve">0 </v>
      </c>
      <c r="E100" s="98">
        <v>0</v>
      </c>
      <c r="F100" s="99">
        <v>0</v>
      </c>
      <c r="G100" s="109" t="str">
        <f t="shared" si="11"/>
        <v xml:space="preserve">0 </v>
      </c>
      <c r="H100" s="99">
        <f>B100+E100</f>
        <v>0</v>
      </c>
      <c r="I100" s="99"/>
      <c r="J100" s="99">
        <f>C100+F100</f>
        <v>0</v>
      </c>
      <c r="K100" s="109" t="str">
        <f t="shared" si="12"/>
        <v xml:space="preserve">0 </v>
      </c>
      <c r="L100" s="46"/>
    </row>
    <row r="101" spans="1:14" s="8" customFormat="1" ht="39.75" customHeight="1">
      <c r="A101" s="97" t="s">
        <v>81</v>
      </c>
      <c r="B101" s="98">
        <v>0</v>
      </c>
      <c r="C101" s="98">
        <v>0</v>
      </c>
      <c r="D101" s="109" t="str">
        <f t="shared" si="10"/>
        <v xml:space="preserve">0 </v>
      </c>
      <c r="E101" s="98">
        <v>0</v>
      </c>
      <c r="F101" s="99">
        <v>0</v>
      </c>
      <c r="G101" s="109" t="str">
        <f t="shared" si="11"/>
        <v xml:space="preserve">0 </v>
      </c>
      <c r="H101" s="99">
        <f>B101+E101</f>
        <v>0</v>
      </c>
      <c r="I101" s="99"/>
      <c r="J101" s="99">
        <v>0</v>
      </c>
      <c r="K101" s="109" t="str">
        <f t="shared" si="12"/>
        <v xml:space="preserve">0 </v>
      </c>
      <c r="L101" s="46"/>
    </row>
    <row r="102" spans="1:14" s="8" customFormat="1" ht="24.75" customHeight="1">
      <c r="A102" s="127" t="s">
        <v>50</v>
      </c>
      <c r="B102" s="128">
        <f>B103+B104+B105+B106+B107</f>
        <v>61978</v>
      </c>
      <c r="C102" s="128">
        <f>C103+C104+C105+C106+C107</f>
        <v>91997</v>
      </c>
      <c r="D102" s="109">
        <f t="shared" si="10"/>
        <v>148.4349285230243</v>
      </c>
      <c r="E102" s="128">
        <f>E103+E104+E105+E106+E107</f>
        <v>0</v>
      </c>
      <c r="F102" s="128">
        <v>0</v>
      </c>
      <c r="G102" s="109" t="str">
        <f t="shared" si="11"/>
        <v xml:space="preserve">0 </v>
      </c>
      <c r="H102" s="128">
        <f>H103+H104+H105+H106+H107</f>
        <v>61978</v>
      </c>
      <c r="I102" s="128">
        <f>I103+I104+I105+I106+I107</f>
        <v>0</v>
      </c>
      <c r="J102" s="128">
        <f>J103+J104+J105+J106+J107</f>
        <v>91997</v>
      </c>
      <c r="K102" s="109">
        <f t="shared" si="12"/>
        <v>148.4349285230243</v>
      </c>
      <c r="L102" s="46"/>
    </row>
    <row r="103" spans="1:14" s="8" customFormat="1" ht="21" customHeight="1">
      <c r="A103" s="97" t="s">
        <v>13</v>
      </c>
      <c r="B103" s="98">
        <v>3003</v>
      </c>
      <c r="C103" s="98">
        <v>5136</v>
      </c>
      <c r="D103" s="109">
        <f t="shared" si="10"/>
        <v>171.02897102897103</v>
      </c>
      <c r="E103" s="98">
        <v>0</v>
      </c>
      <c r="F103" s="99">
        <v>0</v>
      </c>
      <c r="G103" s="109" t="str">
        <f t="shared" si="11"/>
        <v xml:space="preserve">0 </v>
      </c>
      <c r="H103" s="99">
        <v>3003</v>
      </c>
      <c r="I103" s="99"/>
      <c r="J103" s="100">
        <f>C103+F103</f>
        <v>5136</v>
      </c>
      <c r="K103" s="109">
        <f t="shared" si="12"/>
        <v>171.02897102897103</v>
      </c>
      <c r="L103" s="46"/>
    </row>
    <row r="104" spans="1:14" s="8" customFormat="1" ht="36" customHeight="1">
      <c r="A104" s="97" t="s">
        <v>33</v>
      </c>
      <c r="B104" s="98">
        <v>14373</v>
      </c>
      <c r="C104" s="98">
        <v>24294</v>
      </c>
      <c r="D104" s="109">
        <f t="shared" si="10"/>
        <v>169.02525568774786</v>
      </c>
      <c r="E104" s="98">
        <v>0</v>
      </c>
      <c r="F104" s="99">
        <v>0</v>
      </c>
      <c r="G104" s="109" t="str">
        <f t="shared" si="11"/>
        <v xml:space="preserve">0 </v>
      </c>
      <c r="H104" s="99">
        <f>B104+E104</f>
        <v>14373</v>
      </c>
      <c r="I104" s="99"/>
      <c r="J104" s="100">
        <f>C104+F104</f>
        <v>24294</v>
      </c>
      <c r="K104" s="109">
        <f t="shared" si="12"/>
        <v>169.02525568774786</v>
      </c>
      <c r="L104" s="46"/>
    </row>
    <row r="105" spans="1:14" s="8" customFormat="1" ht="36" customHeight="1">
      <c r="A105" s="97" t="s">
        <v>31</v>
      </c>
      <c r="B105" s="98">
        <v>26620</v>
      </c>
      <c r="C105" s="98">
        <v>41213</v>
      </c>
      <c r="D105" s="109">
        <f t="shared" si="10"/>
        <v>154.81968444778363</v>
      </c>
      <c r="E105" s="98">
        <v>0</v>
      </c>
      <c r="F105" s="99">
        <v>0</v>
      </c>
      <c r="G105" s="109" t="str">
        <f t="shared" si="11"/>
        <v xml:space="preserve">0 </v>
      </c>
      <c r="H105" s="99">
        <f>B105+E105</f>
        <v>26620</v>
      </c>
      <c r="I105" s="99"/>
      <c r="J105" s="100">
        <f>C105+F105</f>
        <v>41213</v>
      </c>
      <c r="K105" s="109">
        <f t="shared" si="12"/>
        <v>154.81968444778363</v>
      </c>
      <c r="L105" s="46"/>
    </row>
    <row r="106" spans="1:14" s="8" customFormat="1" ht="21" customHeight="1">
      <c r="A106" s="97" t="s">
        <v>58</v>
      </c>
      <c r="B106" s="98">
        <v>15670</v>
      </c>
      <c r="C106" s="98">
        <v>17590</v>
      </c>
      <c r="D106" s="109">
        <f t="shared" si="10"/>
        <v>112.25271218889598</v>
      </c>
      <c r="E106" s="98">
        <v>0</v>
      </c>
      <c r="F106" s="99">
        <v>0</v>
      </c>
      <c r="G106" s="109" t="str">
        <f t="shared" si="11"/>
        <v xml:space="preserve">0 </v>
      </c>
      <c r="H106" s="99">
        <f>B106+E106</f>
        <v>15670</v>
      </c>
      <c r="I106" s="99"/>
      <c r="J106" s="100">
        <f>C106+F106</f>
        <v>17590</v>
      </c>
      <c r="K106" s="109">
        <f t="shared" si="12"/>
        <v>112.25271218889598</v>
      </c>
      <c r="L106" s="46"/>
    </row>
    <row r="107" spans="1:14" s="8" customFormat="1" ht="35.25" customHeight="1">
      <c r="A107" s="97" t="s">
        <v>32</v>
      </c>
      <c r="B107" s="98">
        <v>2312</v>
      </c>
      <c r="C107" s="131">
        <v>3764</v>
      </c>
      <c r="D107" s="109">
        <f t="shared" si="10"/>
        <v>162.80276816608995</v>
      </c>
      <c r="E107" s="98">
        <v>0</v>
      </c>
      <c r="F107" s="99">
        <v>0</v>
      </c>
      <c r="G107" s="109" t="str">
        <f t="shared" si="11"/>
        <v xml:space="preserve">0 </v>
      </c>
      <c r="H107" s="99">
        <f>B107+E107</f>
        <v>2312</v>
      </c>
      <c r="I107" s="99"/>
      <c r="J107" s="100">
        <f>C107+F107</f>
        <v>3764</v>
      </c>
      <c r="K107" s="109">
        <f t="shared" si="12"/>
        <v>162.80276816608995</v>
      </c>
      <c r="L107" s="46"/>
    </row>
    <row r="108" spans="1:14" s="8" customFormat="1" ht="34.5" customHeight="1">
      <c r="A108" s="132" t="s">
        <v>59</v>
      </c>
      <c r="B108" s="130">
        <f>B109+B110+B111+B116+B117</f>
        <v>5735</v>
      </c>
      <c r="C108" s="130">
        <f>C109+C110+C111+C116+C117</f>
        <v>11663</v>
      </c>
      <c r="D108" s="109">
        <f t="shared" si="10"/>
        <v>203.36530078465563</v>
      </c>
      <c r="E108" s="130">
        <f>E109+E110+E111+E116</f>
        <v>0</v>
      </c>
      <c r="F108" s="130">
        <f>F109+F110+F111+F116</f>
        <v>0</v>
      </c>
      <c r="G108" s="109" t="str">
        <f t="shared" si="11"/>
        <v xml:space="preserve">0 </v>
      </c>
      <c r="H108" s="133">
        <f>H109+H110+H111+H116+H117</f>
        <v>5735</v>
      </c>
      <c r="I108" s="133">
        <f>I109+I110+I111+I116+I117</f>
        <v>0</v>
      </c>
      <c r="J108" s="133">
        <f>J109+J110+J111+J116+J117</f>
        <v>11663</v>
      </c>
      <c r="K108" s="109">
        <f t="shared" si="12"/>
        <v>203.36530078465563</v>
      </c>
      <c r="L108" s="46"/>
      <c r="N108" s="21"/>
    </row>
    <row r="109" spans="1:14" s="8" customFormat="1" ht="22.5" customHeight="1">
      <c r="A109" s="97" t="s">
        <v>60</v>
      </c>
      <c r="B109" s="98">
        <v>3506</v>
      </c>
      <c r="C109" s="131">
        <v>6860</v>
      </c>
      <c r="D109" s="109">
        <f t="shared" si="10"/>
        <v>195.66457501426126</v>
      </c>
      <c r="E109" s="98">
        <v>0</v>
      </c>
      <c r="F109" s="99">
        <v>0</v>
      </c>
      <c r="G109" s="109" t="str">
        <f t="shared" si="11"/>
        <v xml:space="preserve">0 </v>
      </c>
      <c r="H109" s="99">
        <f>B109+E109</f>
        <v>3506</v>
      </c>
      <c r="I109" s="99"/>
      <c r="J109" s="100">
        <f>C109+F109</f>
        <v>6860</v>
      </c>
      <c r="K109" s="109">
        <f t="shared" si="12"/>
        <v>195.66457501426126</v>
      </c>
      <c r="L109" s="46"/>
    </row>
    <row r="110" spans="1:14" s="8" customFormat="1" ht="22.5" customHeight="1">
      <c r="A110" s="97" t="s">
        <v>61</v>
      </c>
      <c r="B110" s="98">
        <v>2174</v>
      </c>
      <c r="C110" s="131">
        <v>4711</v>
      </c>
      <c r="D110" s="109">
        <f t="shared" si="10"/>
        <v>216.69733210671575</v>
      </c>
      <c r="E110" s="98">
        <v>0</v>
      </c>
      <c r="F110" s="99">
        <v>0</v>
      </c>
      <c r="G110" s="109" t="str">
        <f t="shared" si="11"/>
        <v xml:space="preserve">0 </v>
      </c>
      <c r="H110" s="99">
        <f>B110+E110</f>
        <v>2174</v>
      </c>
      <c r="I110" s="99"/>
      <c r="J110" s="100">
        <f>C110+F110</f>
        <v>4711</v>
      </c>
      <c r="K110" s="109">
        <f t="shared" si="12"/>
        <v>216.69733210671575</v>
      </c>
      <c r="L110" s="46"/>
    </row>
    <row r="111" spans="1:14" s="8" customFormat="1" ht="54.75" hidden="1" customHeight="1">
      <c r="A111" s="97" t="s">
        <v>77</v>
      </c>
      <c r="B111" s="98">
        <v>0</v>
      </c>
      <c r="C111" s="131"/>
      <c r="D111" s="109" t="str">
        <f t="shared" si="10"/>
        <v xml:space="preserve">0 </v>
      </c>
      <c r="E111" s="98">
        <v>0</v>
      </c>
      <c r="F111" s="99">
        <v>0</v>
      </c>
      <c r="G111" s="109" t="str">
        <f t="shared" si="11"/>
        <v xml:space="preserve">0 </v>
      </c>
      <c r="H111" s="99">
        <f t="shared" ref="H111:H117" si="14">B111+E111</f>
        <v>0</v>
      </c>
      <c r="I111" s="99"/>
      <c r="J111" s="100">
        <f t="shared" ref="J111:J117" si="15">C111+F111</f>
        <v>0</v>
      </c>
      <c r="K111" s="109" t="str">
        <f t="shared" si="12"/>
        <v xml:space="preserve">0 </v>
      </c>
      <c r="L111" s="46"/>
    </row>
    <row r="112" spans="1:14" s="8" customFormat="1" ht="33" hidden="1" customHeight="1">
      <c r="A112" s="132" t="s">
        <v>65</v>
      </c>
      <c r="B112" s="130">
        <f>B113+B114</f>
        <v>0</v>
      </c>
      <c r="C112" s="133"/>
      <c r="D112" s="109" t="str">
        <f t="shared" si="10"/>
        <v xml:space="preserve">0 </v>
      </c>
      <c r="E112" s="130">
        <f>E113+E114</f>
        <v>0</v>
      </c>
      <c r="F112" s="133">
        <f>F113+F114</f>
        <v>0</v>
      </c>
      <c r="G112" s="109" t="str">
        <f t="shared" si="11"/>
        <v xml:space="preserve">0 </v>
      </c>
      <c r="H112" s="99">
        <f t="shared" si="14"/>
        <v>0</v>
      </c>
      <c r="I112" s="133"/>
      <c r="J112" s="100">
        <f t="shared" si="15"/>
        <v>0</v>
      </c>
      <c r="K112" s="109" t="str">
        <f t="shared" si="12"/>
        <v xml:space="preserve">0 </v>
      </c>
      <c r="L112" s="46"/>
    </row>
    <row r="113" spans="1:12" s="8" customFormat="1" ht="26.25" hidden="1" customHeight="1">
      <c r="A113" s="97" t="s">
        <v>66</v>
      </c>
      <c r="B113" s="98"/>
      <c r="C113" s="131"/>
      <c r="D113" s="109" t="str">
        <f t="shared" si="10"/>
        <v xml:space="preserve">0 </v>
      </c>
      <c r="E113" s="98">
        <v>0</v>
      </c>
      <c r="F113" s="99">
        <v>0</v>
      </c>
      <c r="G113" s="109" t="str">
        <f t="shared" si="11"/>
        <v xml:space="preserve">0 </v>
      </c>
      <c r="H113" s="99">
        <f t="shared" si="14"/>
        <v>0</v>
      </c>
      <c r="I113" s="99"/>
      <c r="J113" s="100">
        <f t="shared" si="15"/>
        <v>0</v>
      </c>
      <c r="K113" s="109" t="str">
        <f t="shared" si="12"/>
        <v xml:space="preserve">0 </v>
      </c>
      <c r="L113" s="46"/>
    </row>
    <row r="114" spans="1:12" s="8" customFormat="1" ht="27" hidden="1" customHeight="1">
      <c r="A114" s="97" t="s">
        <v>67</v>
      </c>
      <c r="B114" s="98">
        <v>0</v>
      </c>
      <c r="C114" s="131"/>
      <c r="D114" s="109" t="str">
        <f t="shared" si="10"/>
        <v xml:space="preserve">0 </v>
      </c>
      <c r="E114" s="98">
        <v>0</v>
      </c>
      <c r="F114" s="99">
        <v>0</v>
      </c>
      <c r="G114" s="109" t="str">
        <f t="shared" si="11"/>
        <v xml:space="preserve">0 </v>
      </c>
      <c r="H114" s="99">
        <f t="shared" si="14"/>
        <v>0</v>
      </c>
      <c r="I114" s="99"/>
      <c r="J114" s="100">
        <f t="shared" si="15"/>
        <v>0</v>
      </c>
      <c r="K114" s="109" t="str">
        <f t="shared" si="12"/>
        <v xml:space="preserve">0 </v>
      </c>
      <c r="L114" s="46"/>
    </row>
    <row r="115" spans="1:12" s="8" customFormat="1" ht="27" hidden="1" customHeight="1">
      <c r="A115" s="97" t="s">
        <v>68</v>
      </c>
      <c r="B115" s="98">
        <v>0</v>
      </c>
      <c r="C115" s="131"/>
      <c r="D115" s="109" t="str">
        <f t="shared" si="10"/>
        <v xml:space="preserve">0 </v>
      </c>
      <c r="E115" s="98">
        <v>0</v>
      </c>
      <c r="F115" s="99">
        <v>0</v>
      </c>
      <c r="G115" s="109" t="str">
        <f t="shared" si="11"/>
        <v xml:space="preserve">0 </v>
      </c>
      <c r="H115" s="99">
        <f t="shared" si="14"/>
        <v>0</v>
      </c>
      <c r="I115" s="99"/>
      <c r="J115" s="100">
        <f t="shared" si="15"/>
        <v>0</v>
      </c>
      <c r="K115" s="109" t="str">
        <f t="shared" si="12"/>
        <v xml:space="preserve">0 </v>
      </c>
      <c r="L115" s="46"/>
    </row>
    <row r="116" spans="1:12" s="8" customFormat="1" ht="30.75" hidden="1" customHeight="1">
      <c r="A116" s="97" t="s">
        <v>77</v>
      </c>
      <c r="B116" s="98"/>
      <c r="C116" s="131">
        <v>0</v>
      </c>
      <c r="D116" s="109" t="str">
        <f t="shared" si="10"/>
        <v xml:space="preserve">0 </v>
      </c>
      <c r="E116" s="98">
        <v>0</v>
      </c>
      <c r="F116" s="99">
        <v>0</v>
      </c>
      <c r="G116" s="109" t="str">
        <f t="shared" si="11"/>
        <v xml:space="preserve">0 </v>
      </c>
      <c r="H116" s="99">
        <f t="shared" si="14"/>
        <v>0</v>
      </c>
      <c r="I116" s="99"/>
      <c r="J116" s="100">
        <f t="shared" si="15"/>
        <v>0</v>
      </c>
      <c r="K116" s="109" t="str">
        <f t="shared" si="12"/>
        <v xml:space="preserve">0 </v>
      </c>
      <c r="L116" s="46"/>
    </row>
    <row r="117" spans="1:12" s="8" customFormat="1" ht="30.75" customHeight="1">
      <c r="A117" s="97" t="s">
        <v>119</v>
      </c>
      <c r="B117" s="98">
        <v>55</v>
      </c>
      <c r="C117" s="131">
        <v>92</v>
      </c>
      <c r="D117" s="109">
        <f t="shared" si="10"/>
        <v>167.27272727272725</v>
      </c>
      <c r="E117" s="98">
        <v>0</v>
      </c>
      <c r="F117" s="99">
        <v>0</v>
      </c>
      <c r="G117" s="109" t="str">
        <f t="shared" si="11"/>
        <v xml:space="preserve">0 </v>
      </c>
      <c r="H117" s="99">
        <f t="shared" si="14"/>
        <v>55</v>
      </c>
      <c r="I117" s="99"/>
      <c r="J117" s="100">
        <f t="shared" si="15"/>
        <v>92</v>
      </c>
      <c r="K117" s="109"/>
      <c r="L117" s="46"/>
    </row>
    <row r="118" spans="1:12" s="8" customFormat="1" ht="35.25" customHeight="1">
      <c r="A118" s="132" t="s">
        <v>65</v>
      </c>
      <c r="B118" s="128">
        <f>B119+B121</f>
        <v>255</v>
      </c>
      <c r="C118" s="128">
        <f>C119+C121</f>
        <v>372</v>
      </c>
      <c r="D118" s="109">
        <f t="shared" si="10"/>
        <v>145.88235294117646</v>
      </c>
      <c r="E118" s="128">
        <f>E120+E119</f>
        <v>0</v>
      </c>
      <c r="F118" s="128">
        <f>F120+F119+F121</f>
        <v>0</v>
      </c>
      <c r="G118" s="109" t="str">
        <f t="shared" si="11"/>
        <v xml:space="preserve">0 </v>
      </c>
      <c r="H118" s="128">
        <f>H119+H121</f>
        <v>255</v>
      </c>
      <c r="I118" s="128">
        <f>I120+I119+I121</f>
        <v>0</v>
      </c>
      <c r="J118" s="128">
        <f>J120+J119+J121</f>
        <v>372</v>
      </c>
      <c r="K118" s="109">
        <f t="shared" ref="K118:K128" si="16">IF(H118=0,  "0 ", J118/H118*100)</f>
        <v>145.88235294117646</v>
      </c>
      <c r="L118" s="46"/>
    </row>
    <row r="119" spans="1:12" s="8" customFormat="1" ht="34.5" customHeight="1">
      <c r="A119" s="97" t="s">
        <v>66</v>
      </c>
      <c r="B119" s="129">
        <v>0</v>
      </c>
      <c r="C119" s="129">
        <v>50</v>
      </c>
      <c r="D119" s="109" t="str">
        <f t="shared" si="10"/>
        <v xml:space="preserve">0 </v>
      </c>
      <c r="E119" s="129">
        <v>0</v>
      </c>
      <c r="F119" s="129">
        <v>0</v>
      </c>
      <c r="G119" s="109" t="str">
        <f t="shared" si="11"/>
        <v xml:space="preserve">0 </v>
      </c>
      <c r="H119" s="99">
        <f>B119+E119</f>
        <v>0</v>
      </c>
      <c r="I119" s="99"/>
      <c r="J119" s="100">
        <f>C119+F119</f>
        <v>50</v>
      </c>
      <c r="K119" s="109" t="str">
        <f t="shared" si="16"/>
        <v xml:space="preserve">0 </v>
      </c>
      <c r="L119" s="46"/>
    </row>
    <row r="120" spans="1:12" s="8" customFormat="1" ht="54.75" hidden="1" customHeight="1">
      <c r="A120" s="97" t="s">
        <v>67</v>
      </c>
      <c r="B120" s="98"/>
      <c r="C120" s="131">
        <v>0</v>
      </c>
      <c r="D120" s="109" t="str">
        <f t="shared" si="10"/>
        <v xml:space="preserve">0 </v>
      </c>
      <c r="E120" s="98">
        <v>0</v>
      </c>
      <c r="F120" s="99">
        <v>0</v>
      </c>
      <c r="G120" s="109" t="str">
        <f t="shared" si="11"/>
        <v xml:space="preserve">0 </v>
      </c>
      <c r="H120" s="99">
        <f>B120+E120</f>
        <v>0</v>
      </c>
      <c r="I120" s="99"/>
      <c r="J120" s="100">
        <f>C120+F120</f>
        <v>0</v>
      </c>
      <c r="K120" s="109" t="str">
        <f t="shared" si="16"/>
        <v xml:space="preserve">0 </v>
      </c>
      <c r="L120" s="46"/>
    </row>
    <row r="121" spans="1:12" s="8" customFormat="1" ht="38.25" customHeight="1">
      <c r="A121" s="97" t="s">
        <v>67</v>
      </c>
      <c r="B121" s="98">
        <v>255</v>
      </c>
      <c r="C121" s="131">
        <v>322</v>
      </c>
      <c r="D121" s="109">
        <f t="shared" si="10"/>
        <v>126.27450980392156</v>
      </c>
      <c r="E121" s="98">
        <v>0</v>
      </c>
      <c r="F121" s="99">
        <v>0</v>
      </c>
      <c r="G121" s="109" t="str">
        <f t="shared" si="11"/>
        <v xml:space="preserve">0 </v>
      </c>
      <c r="H121" s="99">
        <f>B121+E121</f>
        <v>255</v>
      </c>
      <c r="I121" s="99"/>
      <c r="J121" s="100">
        <f>C121+F121</f>
        <v>322</v>
      </c>
      <c r="K121" s="109">
        <f t="shared" si="16"/>
        <v>126.27450980392156</v>
      </c>
      <c r="L121" s="46"/>
    </row>
    <row r="122" spans="1:12" s="13" customFormat="1" ht="52.5" hidden="1" customHeight="1">
      <c r="A122" s="132" t="s">
        <v>98</v>
      </c>
      <c r="B122" s="130">
        <f>B123</f>
        <v>0</v>
      </c>
      <c r="C122" s="130">
        <f>C123</f>
        <v>0</v>
      </c>
      <c r="D122" s="109" t="str">
        <f t="shared" si="10"/>
        <v xml:space="preserve">0 </v>
      </c>
      <c r="E122" s="130">
        <f t="shared" ref="E122:J122" si="17">E123</f>
        <v>0</v>
      </c>
      <c r="F122" s="130">
        <f t="shared" si="17"/>
        <v>0</v>
      </c>
      <c r="G122" s="130" t="str">
        <f t="shared" si="17"/>
        <v xml:space="preserve">0 </v>
      </c>
      <c r="H122" s="130">
        <f t="shared" si="17"/>
        <v>0</v>
      </c>
      <c r="I122" s="130">
        <f t="shared" si="17"/>
        <v>0</v>
      </c>
      <c r="J122" s="130">
        <f t="shared" si="17"/>
        <v>0</v>
      </c>
      <c r="K122" s="109" t="str">
        <f t="shared" si="16"/>
        <v xml:space="preserve">0 </v>
      </c>
      <c r="L122" s="49"/>
    </row>
    <row r="123" spans="1:12" s="8" customFormat="1" ht="33" hidden="1" customHeight="1">
      <c r="A123" s="97" t="s">
        <v>98</v>
      </c>
      <c r="B123" s="98">
        <v>0</v>
      </c>
      <c r="C123" s="131">
        <v>0</v>
      </c>
      <c r="D123" s="109" t="str">
        <f t="shared" si="10"/>
        <v xml:space="preserve">0 </v>
      </c>
      <c r="E123" s="98">
        <v>0</v>
      </c>
      <c r="F123" s="99">
        <v>0</v>
      </c>
      <c r="G123" s="98" t="str">
        <f>G124</f>
        <v xml:space="preserve">0 </v>
      </c>
      <c r="H123" s="99">
        <f>B123+E123</f>
        <v>0</v>
      </c>
      <c r="I123" s="99">
        <f>C123+F123</f>
        <v>0</v>
      </c>
      <c r="J123" s="99">
        <f>D123+G123</f>
        <v>0</v>
      </c>
      <c r="K123" s="109" t="str">
        <f t="shared" si="16"/>
        <v xml:space="preserve">0 </v>
      </c>
    </row>
    <row r="124" spans="1:12" s="8" customFormat="1" ht="35.25" customHeight="1">
      <c r="A124" s="127" t="s">
        <v>51</v>
      </c>
      <c r="B124" s="128">
        <f>B125+B126+B127</f>
        <v>6382</v>
      </c>
      <c r="C124" s="128">
        <f>C125+C126+C127</f>
        <v>11749</v>
      </c>
      <c r="D124" s="109">
        <f t="shared" si="10"/>
        <v>184.09589470385458</v>
      </c>
      <c r="E124" s="128">
        <f>E125+E126+E127</f>
        <v>0</v>
      </c>
      <c r="F124" s="128">
        <f>F125+F126+F127</f>
        <v>0</v>
      </c>
      <c r="G124" s="109" t="str">
        <f>IF(E124=0,  "0 ", F124/E124*100)</f>
        <v xml:space="preserve">0 </v>
      </c>
      <c r="H124" s="128">
        <f>H125+H126+H127</f>
        <v>0</v>
      </c>
      <c r="I124" s="128">
        <f>I125+I126+I127</f>
        <v>11749</v>
      </c>
      <c r="J124" s="128">
        <f>J125+J126+J127</f>
        <v>0</v>
      </c>
      <c r="K124" s="109" t="str">
        <f t="shared" si="16"/>
        <v xml:space="preserve">0 </v>
      </c>
    </row>
    <row r="125" spans="1:12" s="8" customFormat="1" ht="50.25" customHeight="1">
      <c r="A125" s="97" t="s">
        <v>62</v>
      </c>
      <c r="B125" s="98">
        <v>6382</v>
      </c>
      <c r="C125" s="131">
        <v>11749</v>
      </c>
      <c r="D125" s="109">
        <f t="shared" si="10"/>
        <v>184.09589470385458</v>
      </c>
      <c r="E125" s="98">
        <v>0</v>
      </c>
      <c r="F125" s="99">
        <v>0</v>
      </c>
      <c r="G125" s="109" t="str">
        <f>IF(E125=0,  "0 ", F125/E125*100)</f>
        <v xml:space="preserve">0 </v>
      </c>
      <c r="H125" s="99">
        <v>0</v>
      </c>
      <c r="I125" s="99">
        <v>11749</v>
      </c>
      <c r="J125" s="100">
        <v>0</v>
      </c>
      <c r="K125" s="109" t="str">
        <f t="shared" si="16"/>
        <v xml:space="preserve">0 </v>
      </c>
    </row>
    <row r="126" spans="1:12" s="8" customFormat="1" ht="1.5" hidden="1" customHeight="1">
      <c r="A126" s="97" t="s">
        <v>64</v>
      </c>
      <c r="B126" s="98">
        <v>0</v>
      </c>
      <c r="C126" s="131">
        <v>0</v>
      </c>
      <c r="D126" s="109" t="str">
        <f t="shared" si="10"/>
        <v xml:space="preserve">0 </v>
      </c>
      <c r="E126" s="98">
        <v>0</v>
      </c>
      <c r="F126" s="99">
        <v>0</v>
      </c>
      <c r="G126" s="109" t="str">
        <f>IF(E126=0,  "0 ", F126/E126*100)</f>
        <v xml:space="preserve">0 </v>
      </c>
      <c r="H126" s="99">
        <f>B126+E126</f>
        <v>0</v>
      </c>
      <c r="I126" s="99"/>
      <c r="J126" s="99">
        <f>C126+F126</f>
        <v>0</v>
      </c>
      <c r="K126" s="109" t="str">
        <f t="shared" si="16"/>
        <v xml:space="preserve">0 </v>
      </c>
    </row>
    <row r="127" spans="1:12" s="8" customFormat="1" ht="23.25" hidden="1" customHeight="1">
      <c r="A127" s="97" t="s">
        <v>63</v>
      </c>
      <c r="B127" s="98">
        <v>0</v>
      </c>
      <c r="C127" s="131">
        <v>0</v>
      </c>
      <c r="D127" s="109" t="str">
        <f t="shared" si="10"/>
        <v xml:space="preserve">0 </v>
      </c>
      <c r="E127" s="131">
        <v>0</v>
      </c>
      <c r="F127" s="99">
        <v>0</v>
      </c>
      <c r="G127" s="109" t="str">
        <f>IF(E127=0,  "0 ", F127/E127*100)</f>
        <v xml:space="preserve">0 </v>
      </c>
      <c r="H127" s="99">
        <f>B127+E127</f>
        <v>0</v>
      </c>
      <c r="I127" s="99"/>
      <c r="J127" s="99">
        <f>C127+F127</f>
        <v>0</v>
      </c>
      <c r="K127" s="109" t="str">
        <f t="shared" si="16"/>
        <v xml:space="preserve">0 </v>
      </c>
    </row>
    <row r="128" spans="1:12" s="8" customFormat="1" ht="36" customHeight="1">
      <c r="A128" s="132" t="s">
        <v>4</v>
      </c>
      <c r="B128" s="133">
        <f>B48+B56+B59+B65+B73+B79+B84+B93+B97+B102+B108+B118+B124+B122+B82</f>
        <v>207988</v>
      </c>
      <c r="C128" s="133">
        <f>C48+C56+C59+C65+C73+C79+C84+C93+C97+C102+C108+C118+C124+C122</f>
        <v>501508</v>
      </c>
      <c r="D128" s="109">
        <f t="shared" si="10"/>
        <v>241.12352635728988</v>
      </c>
      <c r="E128" s="133">
        <f>E48+E56+E59+E65+E73+E79+E84+E93+E97+E102+E108+E118+E124+E122</f>
        <v>16421</v>
      </c>
      <c r="F128" s="133">
        <f>F48+F56+F59+F65+F73+F79+F84+F93+F97+F102+F108+F118+F124+F122</f>
        <v>43950</v>
      </c>
      <c r="G128" s="109">
        <f>IF(E128=0,  "0 ", F128/E128*100)</f>
        <v>267.64508860605321</v>
      </c>
      <c r="H128" s="133">
        <f>H48+H56+H59+H65+H73+H79+H84+H93+H97+H102+H108+H118+H124+H122+H82</f>
        <v>215222</v>
      </c>
      <c r="I128" s="133">
        <f>I48+I56+I59+I65+I73+I79+I84+I93+I97+I102+I108+I118+I124+I122+I63</f>
        <v>41647</v>
      </c>
      <c r="J128" s="133">
        <f>J48+J56+J59+J65+J73+J79+J84+J93+J97+J102+J108+J118+J124+J122</f>
        <v>503811</v>
      </c>
      <c r="K128" s="109">
        <f t="shared" si="16"/>
        <v>234.08898718532492</v>
      </c>
    </row>
    <row r="129" spans="1:11" s="22" customFormat="1" ht="15.75" customHeight="1">
      <c r="A129" s="2"/>
      <c r="B129" s="2"/>
      <c r="C129" s="2"/>
      <c r="D129" s="2"/>
      <c r="E129" s="2"/>
      <c r="F129" s="1"/>
      <c r="G129" s="1"/>
      <c r="H129" s="1"/>
      <c r="I129" s="1"/>
      <c r="J129" s="47"/>
      <c r="K129" s="47"/>
    </row>
    <row r="130" spans="1:11" s="22" customFormat="1" ht="12" customHeight="1">
      <c r="A130" s="2"/>
      <c r="B130" s="2"/>
      <c r="C130" s="2"/>
      <c r="D130" s="2"/>
      <c r="E130" s="2"/>
      <c r="F130" s="1"/>
      <c r="G130" s="50"/>
      <c r="H130" s="50"/>
      <c r="I130" s="50"/>
      <c r="J130" s="51"/>
      <c r="K130" s="48"/>
    </row>
    <row r="131" spans="1:11" s="8" customFormat="1" ht="69.75" customHeight="1">
      <c r="A131" s="23" t="s">
        <v>109</v>
      </c>
      <c r="B131" s="24"/>
      <c r="C131" s="24"/>
      <c r="D131" s="25"/>
      <c r="E131" s="26"/>
      <c r="F131" s="27"/>
      <c r="G131" s="28"/>
      <c r="H131" s="27" t="s">
        <v>108</v>
      </c>
      <c r="I131" s="27"/>
      <c r="J131" s="28"/>
      <c r="K131" s="8" t="s">
        <v>94</v>
      </c>
    </row>
    <row r="132" spans="1:11" s="8" customFormat="1" ht="15.75" customHeight="1">
      <c r="A132" s="29"/>
      <c r="B132" s="20"/>
      <c r="C132" s="30"/>
      <c r="D132" s="1"/>
      <c r="F132" s="27"/>
      <c r="G132" s="28"/>
      <c r="J132" s="31"/>
      <c r="K132" s="22"/>
    </row>
    <row r="133" spans="1:11" s="8" customFormat="1">
      <c r="C133" s="32"/>
      <c r="D133" s="33"/>
      <c r="F133" s="10"/>
      <c r="G133" s="34"/>
      <c r="H133" s="10"/>
      <c r="I133" s="10"/>
      <c r="J133" s="35"/>
      <c r="K133" s="22"/>
    </row>
    <row r="134" spans="1:11">
      <c r="E134" s="39"/>
    </row>
    <row r="135" spans="1:11">
      <c r="A135" s="103"/>
      <c r="H135" s="42"/>
      <c r="I135" s="42"/>
      <c r="J135" s="42"/>
    </row>
    <row r="136" spans="1:11">
      <c r="G136" s="27"/>
      <c r="H136" s="28"/>
      <c r="I136" s="28"/>
      <c r="J136" s="8"/>
    </row>
  </sheetData>
  <mergeCells count="14">
    <mergeCell ref="A1:J1"/>
    <mergeCell ref="A2:J2"/>
    <mergeCell ref="A3:J3"/>
    <mergeCell ref="J5:K5"/>
    <mergeCell ref="A6:K6"/>
    <mergeCell ref="A46:A47"/>
    <mergeCell ref="B46:D46"/>
    <mergeCell ref="E46:G46"/>
    <mergeCell ref="H46:K46"/>
    <mergeCell ref="A7:A8"/>
    <mergeCell ref="B7:D7"/>
    <mergeCell ref="E7:G7"/>
    <mergeCell ref="H7:K7"/>
    <mergeCell ref="A45:K45"/>
  </mergeCells>
  <printOptions horizontalCentered="1"/>
  <pageMargins left="0.15748031496062992" right="0" top="0.15748031496062992" bottom="0.15748031496062992" header="0.15748031496062992" footer="0.15748031496062992"/>
  <pageSetup paperSize="9" scale="66" fitToHeight="3" orientation="portrait" r:id="rId1"/>
  <headerFooter alignWithMargins="0"/>
  <rowBreaks count="1" manualBreakCount="1">
    <brk id="4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30</vt:i4>
      </vt:variant>
      <vt:variant>
        <vt:lpstr>Именованные диапазоны</vt:lpstr>
      </vt:variant>
      <vt:variant>
        <vt:i4>30</vt:i4>
      </vt:variant>
    </vt:vector>
  </HeadingPairs>
  <TitlesOfParts>
    <vt:vector size="60" baseType="lpstr">
      <vt:lpstr>План на 2022г</vt:lpstr>
      <vt:lpstr> 01.02.2022 г</vt:lpstr>
      <vt:lpstr>2022 к 2021 на 01.02.22 </vt:lpstr>
      <vt:lpstr> 01.03.2022 г </vt:lpstr>
      <vt:lpstr>2022 к 2021 на 01.03.22 </vt:lpstr>
      <vt:lpstr> 01.04.2022 г  </vt:lpstr>
      <vt:lpstr>2022 к 2021 на 01.04.22 </vt:lpstr>
      <vt:lpstr> 01.05.2022 г</vt:lpstr>
      <vt:lpstr>2022 к 2021 на 01.05.22 </vt:lpstr>
      <vt:lpstr> 01.06.2022 г </vt:lpstr>
      <vt:lpstr>2022 к 2021 на 01.06.22  </vt:lpstr>
      <vt:lpstr>22.06.2022 г </vt:lpstr>
      <vt:lpstr> 01.07.2022 г  </vt:lpstr>
      <vt:lpstr>2022 к 2021 на 01.07.22  </vt:lpstr>
      <vt:lpstr>ожидаемое</vt:lpstr>
      <vt:lpstr>ожид.посел.</vt:lpstr>
      <vt:lpstr> 01.08.2022 г</vt:lpstr>
      <vt:lpstr> 01.09.2022 г </vt:lpstr>
      <vt:lpstr>2022 к 2021 на 01.09.22  </vt:lpstr>
      <vt:lpstr> 01.10.2022 г </vt:lpstr>
      <vt:lpstr>2022 к 2021 на 01.10.22  </vt:lpstr>
      <vt:lpstr>ожидаемое район на 01.10</vt:lpstr>
      <vt:lpstr>ожид.поселений</vt:lpstr>
      <vt:lpstr> 01.11.2022 г  </vt:lpstr>
      <vt:lpstr>2022 к 2021 на 01.11.22 </vt:lpstr>
      <vt:lpstr> 01.12.2022 г  </vt:lpstr>
      <vt:lpstr>1 кв.2022 к 2021</vt:lpstr>
      <vt:lpstr>1 полуг.2022 к 2021</vt:lpstr>
      <vt:lpstr>9 мес.2022 к 2021 </vt:lpstr>
      <vt:lpstr>2022 к 2021 </vt:lpstr>
      <vt:lpstr>' 01.02.2022 г'!Область_печати</vt:lpstr>
      <vt:lpstr>' 01.03.2022 г '!Область_печати</vt:lpstr>
      <vt:lpstr>' 01.04.2022 г  '!Область_печати</vt:lpstr>
      <vt:lpstr>' 01.05.2022 г'!Область_печати</vt:lpstr>
      <vt:lpstr>' 01.06.2022 г '!Область_печати</vt:lpstr>
      <vt:lpstr>' 01.07.2022 г  '!Область_печати</vt:lpstr>
      <vt:lpstr>' 01.08.2022 г'!Область_печати</vt:lpstr>
      <vt:lpstr>' 01.09.2022 г '!Область_печати</vt:lpstr>
      <vt:lpstr>' 01.10.2022 г '!Область_печати</vt:lpstr>
      <vt:lpstr>' 01.11.2022 г  '!Область_печати</vt:lpstr>
      <vt:lpstr>' 01.12.2022 г  '!Область_печати</vt:lpstr>
      <vt:lpstr>'1 кв.2022 к 2021'!Область_печати</vt:lpstr>
      <vt:lpstr>'1 полуг.2022 к 2021'!Область_печати</vt:lpstr>
      <vt:lpstr>'2022 к 2021 '!Область_печати</vt:lpstr>
      <vt:lpstr>'2022 к 2021 на 01.02.22 '!Область_печати</vt:lpstr>
      <vt:lpstr>'2022 к 2021 на 01.03.22 '!Область_печати</vt:lpstr>
      <vt:lpstr>'2022 к 2021 на 01.04.22 '!Область_печати</vt:lpstr>
      <vt:lpstr>'2022 к 2021 на 01.05.22 '!Область_печати</vt:lpstr>
      <vt:lpstr>'2022 к 2021 на 01.06.22  '!Область_печати</vt:lpstr>
      <vt:lpstr>'2022 к 2021 на 01.07.22  '!Область_печати</vt:lpstr>
      <vt:lpstr>'2022 к 2021 на 01.09.22  '!Область_печати</vt:lpstr>
      <vt:lpstr>'2022 к 2021 на 01.10.22  '!Область_печати</vt:lpstr>
      <vt:lpstr>'2022 к 2021 на 01.11.22 '!Область_печати</vt:lpstr>
      <vt:lpstr>'22.06.2022 г '!Область_печати</vt:lpstr>
      <vt:lpstr>'9 мес.2022 к 2021 '!Область_печати</vt:lpstr>
      <vt:lpstr>ожид.посел.!Область_печати</vt:lpstr>
      <vt:lpstr>ожид.поселений!Область_печати</vt:lpstr>
      <vt:lpstr>ожидаемое!Область_печати</vt:lpstr>
      <vt:lpstr>'ожидаемое район на 01.10'!Область_печати</vt:lpstr>
      <vt:lpstr>'План на 2022г'!Область_печати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Справка об исполнении бюджета Вейделевского района</dc:title>
  <dc:creator>GUN</dc:creator>
  <cp:lastModifiedBy>Светлана Рябцева</cp:lastModifiedBy>
  <cp:lastPrinted>2023-04-04T07:09:32Z</cp:lastPrinted>
  <dcterms:created xsi:type="dcterms:W3CDTF">2002-05-15T05:18:38Z</dcterms:created>
  <dcterms:modified xsi:type="dcterms:W3CDTF">2023-04-11T06:11:23Z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Записано" linkTarget="_4_р.">
    <vt:lpwstr>#ССЫЛКА!</vt:lpwstr>
  </property>
  <property fmtid="{D5CDD505-2E9C-101B-9397-08002B2CF9AE}" pid="3" name="Дата заполнения" linkTarget="_4_р.">
    <vt:lpwstr>#ССЫЛКА!</vt:lpwstr>
  </property>
  <property fmtid="{D5CDD505-2E9C-101B-9397-08002B2CF9AE}" pid="4" name="Дата записи" linkTarget="_4_р.">
    <vt:lpwstr>#ССЫЛКА!</vt:lpwstr>
  </property>
</Properties>
</file>