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6590" windowHeight="9285" firstSheet="3" activeTab="3"/>
  </bookViews>
  <sheets>
    <sheet name=" 01.02.2023 г" sheetId="1" r:id="rId1"/>
    <sheet name="2023 к 2022 на 01.02.23 " sheetId="2" r:id="rId2"/>
    <sheet name=" 01.03.2023 г " sheetId="3" r:id="rId3"/>
    <sheet name="2023 к 2022 на 01.04.23  сайт" sheetId="4" r:id="rId4"/>
  </sheets>
  <externalReferences>
    <externalReference r:id="rId7"/>
  </externalReferences>
  <definedNames>
    <definedName name="_4_р.">#REF!</definedName>
    <definedName name="_xlnm.Print_Area" localSheetId="0">' 01.02.2023 г'!$A$1:$K$137</definedName>
    <definedName name="_xlnm.Print_Area" localSheetId="2">' 01.03.2023 г '!$A$1:$K$137</definedName>
    <definedName name="_xlnm.Print_Area" localSheetId="1">'2023 к 2022 на 01.02.23 '!$A$1:$K$139</definedName>
    <definedName name="_xlnm.Print_Area" localSheetId="3">'2023 к 2022 на 01.04.23  сайт'!$A$1:$M$139</definedName>
  </definedNames>
  <calcPr fullCalcOnLoad="1"/>
</workbook>
</file>

<file path=xl/sharedStrings.xml><?xml version="1.0" encoding="utf-8"?>
<sst xmlns="http://schemas.openxmlformats.org/spreadsheetml/2006/main" count="650" uniqueCount="163">
  <si>
    <t>Наименование</t>
  </si>
  <si>
    <t>НАЛОГОВЫЕ     ДОХОДЫ</t>
  </si>
  <si>
    <t>НЕНАЛОГОВЫЕ   ДОХОДЫ</t>
  </si>
  <si>
    <t>ВСЕГО ДОХОДОВ:</t>
  </si>
  <si>
    <t>ВСЕГО РАСХОДОВ:</t>
  </si>
  <si>
    <t xml:space="preserve">Продажа земли </t>
  </si>
  <si>
    <t>0107 Обеспечение проведения выборов и референдумов</t>
  </si>
  <si>
    <t>0901 Здравоохранение</t>
  </si>
  <si>
    <t xml:space="preserve">  СПРАВКА </t>
  </si>
  <si>
    <t xml:space="preserve">0701 Дошкольное образование </t>
  </si>
  <si>
    <t xml:space="preserve">0702 Общее образование </t>
  </si>
  <si>
    <t>0801 Культура</t>
  </si>
  <si>
    <t xml:space="preserve">0802 Кинематография </t>
  </si>
  <si>
    <t>1001 Пенсионное обеспечение</t>
  </si>
  <si>
    <t xml:space="preserve">Доходы от перечисления части прибыли </t>
  </si>
  <si>
    <t xml:space="preserve">единый сельскохозяйственный налог </t>
  </si>
  <si>
    <t xml:space="preserve">Арендная плата за землю </t>
  </si>
  <si>
    <t xml:space="preserve">Административные платежи и штрафы </t>
  </si>
  <si>
    <t xml:space="preserve">Продажа имущества  </t>
  </si>
  <si>
    <t>ИТОГО СОБСТВЕННЫХ  ДОХОДОВ:</t>
  </si>
  <si>
    <t xml:space="preserve">0707 Молодежная политика и оздоровление детей </t>
  </si>
  <si>
    <t>0703 Начальное профессиональное образование</t>
  </si>
  <si>
    <t>Плата за негативное воздействие на окружающую среду</t>
  </si>
  <si>
    <t>Районный бюджет</t>
  </si>
  <si>
    <t xml:space="preserve">об исполнении  консолидированного бюджета муниципального района "Вейделевский район"  </t>
  </si>
  <si>
    <t>0902 Амбулаторная помощь</t>
  </si>
  <si>
    <t xml:space="preserve">0203 Мобилизационная и вневойсковая подготовка </t>
  </si>
  <si>
    <t xml:space="preserve">0408 Транспорт </t>
  </si>
  <si>
    <t>0405 Сельское хозяйство и рыболовство</t>
  </si>
  <si>
    <t xml:space="preserve">0709 Другие вопросы в области образования </t>
  </si>
  <si>
    <t xml:space="preserve">0502 Коммунальное  хозяйство </t>
  </si>
  <si>
    <t xml:space="preserve">1003 Социальное  обеспечение населения </t>
  </si>
  <si>
    <t xml:space="preserve">1006 Другие вопросы  в области социальной политики </t>
  </si>
  <si>
    <t xml:space="preserve">1002 Социальное обслуживание населения </t>
  </si>
  <si>
    <t>0412 Другие вопросы в области национальной экономики</t>
  </si>
  <si>
    <t>Наименование разделов, подразделов</t>
  </si>
  <si>
    <t xml:space="preserve">Прочие неналоговые доходы </t>
  </si>
  <si>
    <t>(тыс. рублей)</t>
  </si>
  <si>
    <t>Бюджет поселений</t>
  </si>
  <si>
    <t>0706 Высшее профессиональное образование</t>
  </si>
  <si>
    <t>0204 Мобилизационная подготовка экономики</t>
  </si>
  <si>
    <t>Аренда имущества</t>
  </si>
  <si>
    <t>ДОХОДЫ</t>
  </si>
  <si>
    <t>0904 Скорая медицинская помощь</t>
  </si>
  <si>
    <t>0409  Дорожное хозяйство</t>
  </si>
  <si>
    <t>Общегосударственные вопросы, в т.ч:</t>
  </si>
  <si>
    <t>Национальная оборона, в т.ч:</t>
  </si>
  <si>
    <t>Национальная экономика, в т.ч:</t>
  </si>
  <si>
    <t>Образование,  в т.ч:</t>
  </si>
  <si>
    <t>Социальная политика, в т.ч:</t>
  </si>
  <si>
    <t>Межбюджетные трансферты, в т.ч:</t>
  </si>
  <si>
    <t xml:space="preserve">Доходы от оказания платных услуг </t>
  </si>
  <si>
    <t xml:space="preserve">% исполнения </t>
  </si>
  <si>
    <t>0102 Функционирование высшего должностного лица субъекта Российской Федерации и муниципального образования</t>
  </si>
  <si>
    <t>0103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</si>
  <si>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</si>
  <si>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0113 Другие общегосударственные вопросы </t>
  </si>
  <si>
    <t>1004 Охрана семьи и детства</t>
  </si>
  <si>
    <t>Физическая культура и спорт, в т.ч.</t>
  </si>
  <si>
    <t>1101 Физическая культура</t>
  </si>
  <si>
    <t>1102 Массовый спорт</t>
  </si>
  <si>
    <t>1401 Дотации бюджетам субъектов Российской Федерации и муниципальных образований</t>
  </si>
  <si>
    <t>1403 Прочие межбюджетные трасферты бюджетам субъектов Российской Федерации и муниципальных образований</t>
  </si>
  <si>
    <t>1402 Иные дотации</t>
  </si>
  <si>
    <t>Средства массовой информации, в т.ч.</t>
  </si>
  <si>
    <t>1201 Телевидение и радиовещание</t>
  </si>
  <si>
    <t>1202 Периодическая печать и издательства</t>
  </si>
  <si>
    <t>1204 Другие вопросы в области средств массовой информации</t>
  </si>
  <si>
    <t xml:space="preserve">0309 Защита населения и территории чрезвычайных ситуаций природного и техногенного характера, гражданская оборона </t>
  </si>
  <si>
    <t>0406  Водное хозяйство</t>
  </si>
  <si>
    <t>0503 Благоустройство</t>
  </si>
  <si>
    <t xml:space="preserve">0505 Другие вопросы в области ЖКХ </t>
  </si>
  <si>
    <t xml:space="preserve">0804 Другие вопросы в области культуры , кинематографии </t>
  </si>
  <si>
    <t>Консолидированный бюджет</t>
  </si>
  <si>
    <t>0111 Резервные фонды</t>
  </si>
  <si>
    <t>0401 Общеэкономические вопросы</t>
  </si>
  <si>
    <t>1105 Другие вопросы в области физкультуры и спорта</t>
  </si>
  <si>
    <t>Невыясненные поступления</t>
  </si>
  <si>
    <t>РАСХОДЫ</t>
  </si>
  <si>
    <t>0501 Жилищное хозяйство</t>
  </si>
  <si>
    <t>0909 Другие вопросы в области здравоохранения</t>
  </si>
  <si>
    <t>Возмещение сумм незаконно израсходованных</t>
  </si>
  <si>
    <t>0406 Водное хозяйство</t>
  </si>
  <si>
    <t>Здравоохранение,  в т.ч:</t>
  </si>
  <si>
    <t xml:space="preserve">единый налог на вмененный доход для отдельных видов деятельности </t>
  </si>
  <si>
    <t xml:space="preserve">налог на имущество физических лиц </t>
  </si>
  <si>
    <t xml:space="preserve">земельный налог </t>
  </si>
  <si>
    <t xml:space="preserve">госпошлина </t>
  </si>
  <si>
    <t xml:space="preserve"> задолженность и перерасчеты по отмененным налогам, сборам  и иным платежам (налог на прибыль, налога на имущество предприятий, земельный налог) </t>
  </si>
  <si>
    <t xml:space="preserve">налог на доходы физических   лиц </t>
  </si>
  <si>
    <t>0314 Другие вопросы в области национальной безопасности и правоохранительной деятельности</t>
  </si>
  <si>
    <t>0105 Судебная система</t>
  </si>
  <si>
    <t>0603 Охрана объектов растительного и животного мира и среды их обитания</t>
  </si>
  <si>
    <t xml:space="preserve"> </t>
  </si>
  <si>
    <t xml:space="preserve">акцизы </t>
  </si>
  <si>
    <t xml:space="preserve">0705 Профессиональная подготовка, переподготовка и повышение квалификации </t>
  </si>
  <si>
    <t>Культура, кинематография, в т.ч:</t>
  </si>
  <si>
    <t>1300 Обслуживание муниципального государственного долга</t>
  </si>
  <si>
    <t>Прочие безвозмездные поступления</t>
  </si>
  <si>
    <t>Доходы от компенсации затрат</t>
  </si>
  <si>
    <t>Поступления по урегулированию расчетов между бюджетами</t>
  </si>
  <si>
    <t>0310 Обеспечение пожарной безопасности</t>
  </si>
  <si>
    <t>Жилищно-коммунальное хозяйство, в т.ч:</t>
  </si>
  <si>
    <t>Охрана окружающей среды, в т.ч:</t>
  </si>
  <si>
    <t>Национальная безопасность и правоохранительная деятельность, в т.ч:</t>
  </si>
  <si>
    <t>Г.Масютенко</t>
  </si>
  <si>
    <t>Начальник  управления финансов и налоговой политики</t>
  </si>
  <si>
    <t xml:space="preserve">Исполнено на 01 апреля 2019 г </t>
  </si>
  <si>
    <t>0304 Органы юстиции</t>
  </si>
  <si>
    <t>0605 Другие вопросы в области охраны окружающей среды</t>
  </si>
  <si>
    <t>0703 Дополнительное образование</t>
  </si>
  <si>
    <t>налог, взимаемый в связи с применением патентной системы налогообложения</t>
  </si>
  <si>
    <t>1105 Массовый спорт</t>
  </si>
  <si>
    <t>Субвенции бюджетам сельских поселений (военкомат)</t>
  </si>
  <si>
    <t>Субвенци бюджетам переданные из областного бюджета в бюджет муниципального образования</t>
  </si>
  <si>
    <t>Субсидии  бюджетам переданные из областного бюджета в бюджет муниципального образования</t>
  </si>
  <si>
    <t xml:space="preserve">Дефицит (-), профицит (+) </t>
  </si>
  <si>
    <t>309 Защита населения и территории от чрезвычайных ситуаций природногои техногенного характера, гражданская оборона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</si>
  <si>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</si>
  <si>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</si>
  <si>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</si>
  <si>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0310 Защита населения и территории от чрезвычайных ситуаций природного и техногенного характера, пожарная безопасность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</si>
  <si>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</si>
  <si>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негосударственных организаций в бюджеты муниципальных районов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</si>
  <si>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</si>
  <si>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</si>
  <si>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(областная)</t>
  </si>
  <si>
    <t>Дотации бюджетам сельских поселений на выравнивание бюджетной обеспеченности (местная)</t>
  </si>
  <si>
    <t>налог, взимаемый в связи с применением упрощенной системы налогообложения</t>
  </si>
  <si>
    <t xml:space="preserve">Исполнено на 01 февраля 2022 года </t>
  </si>
  <si>
    <t>План  на    2022 год</t>
  </si>
  <si>
    <t xml:space="preserve">Исполнено на 01 мая 2022 года </t>
  </si>
  <si>
    <t xml:space="preserve">Дотации бюджетам муниципальных районов на поддержку  мер по обеспечению      сбалансированности бюджетов </t>
  </si>
  <si>
    <t xml:space="preserve">Исполнено на 01 июня 2022 года </t>
  </si>
  <si>
    <t>Исполнено на 01июня 2021 года</t>
  </si>
  <si>
    <t>Исполнено на 01 июня 2021 года</t>
  </si>
  <si>
    <t>Прочие субсидии бюджетам сельских поселений (ДНД)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</si>
  <si>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</si>
  <si>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Г.Н.Масютенко</t>
  </si>
  <si>
    <t>Начальник управления финансов                                   и налоговой политики</t>
  </si>
  <si>
    <t xml:space="preserve">Исполнено на 01 января 2023 года </t>
  </si>
  <si>
    <t xml:space="preserve">на 01 февраля 2023 года </t>
  </si>
  <si>
    <t>План  на 2023 год</t>
  </si>
  <si>
    <t xml:space="preserve">Исполнено на 01 февраля 2023 года </t>
  </si>
  <si>
    <t>Исполнено на 01 февраля 2023 года</t>
  </si>
  <si>
    <t>Исполнено на 01 февраля 2022 года</t>
  </si>
  <si>
    <t xml:space="preserve">на 01 марта 2023 года </t>
  </si>
  <si>
    <t xml:space="preserve">Исполнено на 01 марта 2023 года </t>
  </si>
  <si>
    <t xml:space="preserve">Исполнено на                      01марта 2023 года </t>
  </si>
  <si>
    <t xml:space="preserve">Исполнено на                      01 марта 2023 года </t>
  </si>
  <si>
    <t>План  на    2023 год</t>
  </si>
  <si>
    <t xml:space="preserve">Исполнено на 01 марта 2023 г </t>
  </si>
  <si>
    <t xml:space="preserve">Испол-     нено на                      01 февраля  2023 года </t>
  </si>
  <si>
    <t xml:space="preserve">Испол-  нено на                      01 февраля 2023 года </t>
  </si>
  <si>
    <t xml:space="preserve">Исполнено на 01 апреля 2023 года </t>
  </si>
  <si>
    <t>Исполнено на 01 апреля 2022 года</t>
  </si>
  <si>
    <t>План на 2022 год</t>
  </si>
  <si>
    <t>План на 2023 год</t>
  </si>
  <si>
    <t>тыс.рублей</t>
  </si>
  <si>
    <t>Сведения об исполнении местного бюджета в сравнении с запланированными значениями на соответствующий период и с соответствующим периодом прошлого года</t>
  </si>
  <si>
    <t>0</t>
  </si>
  <si>
    <t>28 598</t>
  </si>
  <si>
    <t>238 272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</si>
</sst>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 CYR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sz val="13"/>
      <name val="Times New Roman CYR"/>
      <family val="0"/>
    </font>
    <font>
      <sz val="13"/>
      <name val="Times New Roman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 Cyr"/>
      <family val="1"/>
    </font>
    <font>
      <sz val="13"/>
      <color indexed="8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6"/>
      <color indexed="8"/>
      <name val="Times New Roman"/>
      <family val="1"/>
    </font>
    <font>
      <b/>
      <i/>
      <sz val="16"/>
      <name val="Times New Roman CYR"/>
      <family val="0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Arial Cyr"/>
      <family val="0"/>
    </font>
    <font>
      <sz val="16"/>
      <name val="Times New Roman CYR"/>
      <family val="0"/>
    </font>
    <font>
      <b/>
      <i/>
      <sz val="16"/>
      <name val="Times New Roman"/>
      <family val="1"/>
    </font>
    <font>
      <b/>
      <i/>
      <sz val="16"/>
      <name val="Times New Roman Cyr"/>
      <family val="1"/>
    </font>
    <font>
      <b/>
      <sz val="16"/>
      <name val="Times New Roman Cyr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10" xfId="5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1" fontId="8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center" vertical="center"/>
    </xf>
    <xf numFmtId="1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183" fontId="8" fillId="34" borderId="10" xfId="0" applyNumberFormat="1" applyFont="1" applyFill="1" applyBorder="1" applyAlignment="1">
      <alignment horizontal="center" vertical="center" wrapText="1"/>
    </xf>
    <xf numFmtId="183" fontId="8" fillId="34" borderId="10" xfId="58" applyNumberFormat="1" applyFont="1" applyFill="1" applyBorder="1" applyAlignment="1">
      <alignment horizontal="center" vertical="center" wrapText="1"/>
    </xf>
    <xf numFmtId="3" fontId="8" fillId="34" borderId="10" xfId="58" applyNumberFormat="1" applyFont="1" applyFill="1" applyBorder="1" applyAlignment="1">
      <alignment horizontal="center" vertical="center" wrapText="1"/>
    </xf>
    <xf numFmtId="183" fontId="7" fillId="34" borderId="0" xfId="0" applyNumberFormat="1" applyFont="1" applyFill="1" applyBorder="1" applyAlignment="1">
      <alignment horizontal="center" vertical="center" wrapText="1"/>
    </xf>
    <xf numFmtId="182" fontId="16" fillId="34" borderId="0" xfId="58" applyNumberFormat="1" applyFont="1" applyFill="1" applyBorder="1" applyAlignment="1">
      <alignment horizontal="center" vertical="center" wrapText="1"/>
    </xf>
    <xf numFmtId="183" fontId="14" fillId="0" borderId="0" xfId="0" applyNumberFormat="1" applyFont="1" applyAlignment="1">
      <alignment/>
    </xf>
    <xf numFmtId="183" fontId="8" fillId="0" borderId="0" xfId="0" applyNumberFormat="1" applyFont="1" applyFill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quotePrefix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182" fontId="16" fillId="34" borderId="10" xfId="58" applyNumberFormat="1" applyFont="1" applyFill="1" applyBorder="1" applyAlignment="1">
      <alignment horizontal="center" vertical="center" wrapText="1"/>
    </xf>
    <xf numFmtId="3" fontId="9" fillId="34" borderId="10" xfId="58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 quotePrefix="1">
      <alignment horizontal="left" vertical="center" wrapText="1"/>
    </xf>
    <xf numFmtId="3" fontId="8" fillId="34" borderId="12" xfId="0" applyNumberFormat="1" applyFont="1" applyFill="1" applyBorder="1" applyAlignment="1">
      <alignment horizontal="center" vertical="center"/>
    </xf>
    <xf numFmtId="3" fontId="6" fillId="34" borderId="12" xfId="58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3" fontId="8" fillId="34" borderId="12" xfId="58" applyNumberFormat="1" applyFont="1" applyFill="1" applyBorder="1" applyAlignment="1">
      <alignment horizontal="center" vertical="center" wrapText="1"/>
    </xf>
    <xf numFmtId="3" fontId="6" fillId="34" borderId="10" xfId="58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3" xfId="58" applyNumberFormat="1" applyFont="1" applyFill="1" applyBorder="1" applyAlignment="1">
      <alignment horizontal="center" vertical="center" wrapText="1"/>
    </xf>
    <xf numFmtId="182" fontId="16" fillId="34" borderId="13" xfId="58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83" fontId="7" fillId="34" borderId="10" xfId="0" applyNumberFormat="1" applyFont="1" applyFill="1" applyBorder="1" applyAlignment="1">
      <alignment horizontal="center" vertical="center" wrapText="1"/>
    </xf>
    <xf numFmtId="183" fontId="17" fillId="34" borderId="10" xfId="0" applyNumberFormat="1" applyFont="1" applyFill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183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183" fontId="6" fillId="34" borderId="1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/>
    </xf>
    <xf numFmtId="183" fontId="6" fillId="34" borderId="10" xfId="58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justify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183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quotePrefix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 quotePrefix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/>
    </xf>
    <xf numFmtId="182" fontId="31" fillId="0" borderId="10" xfId="58" applyNumberFormat="1" applyFont="1" applyFill="1" applyBorder="1" applyAlignment="1">
      <alignment horizontal="center" vertical="center" wrapText="1"/>
    </xf>
    <xf numFmtId="3" fontId="30" fillId="0" borderId="10" xfId="58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10" xfId="58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6" fillId="0" borderId="12" xfId="58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12" xfId="58" applyNumberFormat="1" applyFont="1" applyFill="1" applyBorder="1" applyAlignment="1">
      <alignment horizontal="center" vertical="center" wrapText="1"/>
    </xf>
    <xf numFmtId="3" fontId="26" fillId="0" borderId="10" xfId="58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49" fontId="27" fillId="0" borderId="14" xfId="0" applyNumberFormat="1" applyFont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quotePrefix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83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83" fontId="33" fillId="0" borderId="10" xfId="0" applyNumberFormat="1" applyFont="1" applyFill="1" applyBorder="1" applyAlignment="1">
      <alignment horizontal="center" vertical="center" wrapText="1"/>
    </xf>
    <xf numFmtId="183" fontId="33" fillId="34" borderId="10" xfId="0" applyNumberFormat="1" applyFont="1" applyFill="1" applyBorder="1" applyAlignment="1">
      <alignment horizontal="center" vertical="center" wrapText="1"/>
    </xf>
    <xf numFmtId="183" fontId="27" fillId="0" borderId="10" xfId="58" applyNumberFormat="1" applyFont="1" applyFill="1" applyBorder="1" applyAlignment="1">
      <alignment horizontal="center" vertical="center" wrapText="1"/>
    </xf>
    <xf numFmtId="3" fontId="27" fillId="34" borderId="10" xfId="58" applyNumberFormat="1" applyFont="1" applyFill="1" applyBorder="1" applyAlignment="1">
      <alignment horizontal="center" vertical="center" wrapText="1"/>
    </xf>
    <xf numFmtId="183" fontId="27" fillId="0" borderId="10" xfId="0" applyNumberFormat="1" applyFont="1" applyFill="1" applyBorder="1" applyAlignment="1">
      <alignment horizontal="center" vertical="center" wrapText="1"/>
    </xf>
    <xf numFmtId="183" fontId="27" fillId="34" borderId="10" xfId="0" applyNumberFormat="1" applyFont="1" applyFill="1" applyBorder="1" applyAlignment="1">
      <alignment horizontal="center" vertical="center" wrapText="1"/>
    </xf>
    <xf numFmtId="183" fontId="27" fillId="34" borderId="10" xfId="58" applyNumberFormat="1" applyFont="1" applyFill="1" applyBorder="1" applyAlignment="1">
      <alignment horizontal="center" vertical="center" wrapText="1"/>
    </xf>
    <xf numFmtId="183" fontId="26" fillId="0" borderId="10" xfId="0" applyNumberFormat="1" applyFont="1" applyFill="1" applyBorder="1" applyAlignment="1">
      <alignment horizontal="center" vertical="center" wrapText="1"/>
    </xf>
    <xf numFmtId="183" fontId="23" fillId="34" borderId="10" xfId="0" applyNumberFormat="1" applyFont="1" applyFill="1" applyBorder="1" applyAlignment="1">
      <alignment horizontal="center" vertical="center" wrapText="1"/>
    </xf>
    <xf numFmtId="183" fontId="27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83" fontId="26" fillId="34" borderId="10" xfId="0" applyNumberFormat="1" applyFont="1" applyFill="1" applyBorder="1" applyAlignment="1">
      <alignment horizontal="center" vertical="center"/>
    </xf>
    <xf numFmtId="183" fontId="26" fillId="0" borderId="10" xfId="0" applyNumberFormat="1" applyFont="1" applyFill="1" applyBorder="1" applyAlignment="1">
      <alignment horizontal="center" vertical="center"/>
    </xf>
    <xf numFmtId="183" fontId="26" fillId="34" borderId="10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center" vertical="center"/>
    </xf>
    <xf numFmtId="1" fontId="35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3" fontId="8" fillId="34" borderId="13" xfId="58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0" xfId="58" applyNumberFormat="1" applyFont="1" applyFill="1" applyBorder="1" applyAlignment="1">
      <alignment horizontal="center" vertical="center" wrapText="1"/>
    </xf>
    <xf numFmtId="3" fontId="21" fillId="0" borderId="12" xfId="58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3" fontId="8" fillId="34" borderId="13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182" fontId="6" fillId="34" borderId="13" xfId="58" applyNumberFormat="1" applyFont="1" applyFill="1" applyBorder="1" applyAlignment="1">
      <alignment horizontal="center" vertical="center" wrapText="1"/>
    </xf>
    <xf numFmtId="182" fontId="6" fillId="34" borderId="10" xfId="58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 quotePrefix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71550" y="0"/>
          <a:ext cx="849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71550" y="0"/>
          <a:ext cx="849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71550" y="0"/>
          <a:ext cx="849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71550" y="0"/>
          <a:ext cx="849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71550" y="0"/>
          <a:ext cx="842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71550" y="0"/>
          <a:ext cx="842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71550" y="0"/>
          <a:ext cx="842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71550" y="0"/>
          <a:ext cx="842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81075" y="0"/>
          <a:ext cx="6191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81075" y="0"/>
          <a:ext cx="6191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81075" y="0"/>
          <a:ext cx="6191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81075" y="0"/>
          <a:ext cx="6191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72;%20&#1086;&#1073;%20&#1080;&#1089;&#1087;&#1086;&#1083;&#1085;&#1077;&#1085;&#1080;&#1080;%20&#1073;&#1102;&#1076;&#1078;&#1077;&#1090;&#1072;%202004%20&#1075;%202%20&#1082;&#1074;&#1072;&#1088;&#1090;&#107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апреля 2004 прав"/>
      <sheetName val="1 апреля 2004 (гл)"/>
      <sheetName val="1 апреля 2004 (2)"/>
      <sheetName val="1 апреля 2004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zoomScale="65" zoomScaleNormal="65" zoomScaleSheetLayoutView="85" workbookViewId="0" topLeftCell="A1">
      <selection activeCell="D30" sqref="D30"/>
    </sheetView>
  </sheetViews>
  <sheetFormatPr defaultColWidth="9.00390625" defaultRowHeight="12.75"/>
  <cols>
    <col min="1" max="1" width="46.75390625" style="35" customWidth="1"/>
    <col min="2" max="2" width="16.125" style="35" customWidth="1"/>
    <col min="3" max="3" width="19.00390625" style="58" customWidth="1"/>
    <col min="4" max="4" width="13.25390625" style="59" customWidth="1"/>
    <col min="5" max="5" width="15.125" style="35" customWidth="1"/>
    <col min="6" max="6" width="19.625" style="35" customWidth="1"/>
    <col min="7" max="7" width="13.375" style="36" customWidth="1"/>
    <col min="8" max="8" width="17.00390625" style="35" customWidth="1"/>
    <col min="9" max="9" width="0.2421875" style="35" hidden="1" customWidth="1"/>
    <col min="10" max="10" width="17.375" style="35" customWidth="1"/>
    <col min="11" max="11" width="12.875" style="46" customWidth="1"/>
    <col min="12" max="12" width="11.375" style="47" bestFit="1" customWidth="1"/>
    <col min="13" max="13" width="9.125" style="47" customWidth="1"/>
    <col min="14" max="14" width="14.00390625" style="47" bestFit="1" customWidth="1"/>
    <col min="15" max="16384" width="9.125" style="47" customWidth="1"/>
  </cols>
  <sheetData>
    <row r="1" spans="1:11" ht="22.5" customHeight="1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10"/>
    </row>
    <row r="2" spans="1:11" ht="17.25" customHeight="1">
      <c r="A2" s="171" t="s">
        <v>24</v>
      </c>
      <c r="B2" s="171"/>
      <c r="C2" s="171"/>
      <c r="D2" s="171"/>
      <c r="E2" s="171"/>
      <c r="F2" s="171"/>
      <c r="G2" s="171"/>
      <c r="H2" s="171"/>
      <c r="I2" s="171"/>
      <c r="J2" s="171"/>
      <c r="K2" s="110"/>
    </row>
    <row r="3" spans="1:11" ht="15.75" customHeight="1">
      <c r="A3" s="170" t="s">
        <v>141</v>
      </c>
      <c r="B3" s="170"/>
      <c r="C3" s="170"/>
      <c r="D3" s="170"/>
      <c r="E3" s="170"/>
      <c r="F3" s="170"/>
      <c r="G3" s="170"/>
      <c r="H3" s="170"/>
      <c r="I3" s="170"/>
      <c r="J3" s="170"/>
      <c r="K3" s="110"/>
    </row>
    <row r="4" spans="1:11" ht="39" customHeight="1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ht="21" customHeight="1">
      <c r="A5" s="109"/>
      <c r="B5" s="109"/>
      <c r="C5" s="109"/>
      <c r="D5" s="111"/>
      <c r="E5" s="109"/>
      <c r="F5" s="109"/>
      <c r="G5" s="111"/>
      <c r="H5" s="109"/>
      <c r="I5" s="109"/>
      <c r="J5" s="172" t="s">
        <v>37</v>
      </c>
      <c r="K5" s="172"/>
    </row>
    <row r="6" spans="1:11" ht="18.75">
      <c r="A6" s="173" t="s">
        <v>42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21" customHeight="1">
      <c r="A7" s="176" t="s">
        <v>0</v>
      </c>
      <c r="B7" s="178" t="s">
        <v>23</v>
      </c>
      <c r="C7" s="179"/>
      <c r="D7" s="180"/>
      <c r="E7" s="181" t="s">
        <v>38</v>
      </c>
      <c r="F7" s="182"/>
      <c r="G7" s="183"/>
      <c r="H7" s="184" t="s">
        <v>73</v>
      </c>
      <c r="I7" s="184"/>
      <c r="J7" s="184"/>
      <c r="K7" s="184"/>
    </row>
    <row r="8" spans="1:11" s="10" customFormat="1" ht="88.5" customHeight="1">
      <c r="A8" s="177"/>
      <c r="B8" s="103" t="s">
        <v>142</v>
      </c>
      <c r="C8" s="103" t="s">
        <v>143</v>
      </c>
      <c r="D8" s="104" t="s">
        <v>52</v>
      </c>
      <c r="E8" s="103" t="s">
        <v>142</v>
      </c>
      <c r="F8" s="103" t="s">
        <v>143</v>
      </c>
      <c r="G8" s="104" t="s">
        <v>52</v>
      </c>
      <c r="H8" s="103" t="s">
        <v>142</v>
      </c>
      <c r="I8" s="103" t="s">
        <v>129</v>
      </c>
      <c r="J8" s="103" t="s">
        <v>143</v>
      </c>
      <c r="K8" s="104" t="s">
        <v>52</v>
      </c>
    </row>
    <row r="9" spans="1:11" s="10" customFormat="1" ht="21" customHeight="1">
      <c r="A9" s="105" t="s">
        <v>1</v>
      </c>
      <c r="B9" s="112">
        <f>SUM(B10:B19)</f>
        <v>238272</v>
      </c>
      <c r="C9" s="112">
        <f>SUM(C10:C19)</f>
        <v>11045</v>
      </c>
      <c r="D9" s="113">
        <f aca="true" t="shared" si="0" ref="D9:D15">C9/B9*100</f>
        <v>4.635458635508998</v>
      </c>
      <c r="E9" s="112">
        <f>SUM(E10:E19)</f>
        <v>47827</v>
      </c>
      <c r="F9" s="112">
        <f>SUM(F10:F19)</f>
        <v>-306</v>
      </c>
      <c r="G9" s="113">
        <f>F9/E9*100</f>
        <v>-0.6398059673406234</v>
      </c>
      <c r="H9" s="114">
        <f aca="true" t="shared" si="1" ref="H9:H39">B9+E9</f>
        <v>286099</v>
      </c>
      <c r="I9" s="114"/>
      <c r="J9" s="114">
        <f aca="true" t="shared" si="2" ref="J9:J35">C9+F9</f>
        <v>10739</v>
      </c>
      <c r="K9" s="113">
        <f aca="true" t="shared" si="3" ref="K9:K18">J9/H9*100</f>
        <v>3.7535957832778166</v>
      </c>
    </row>
    <row r="10" spans="1:11" s="10" customFormat="1" ht="20.25" customHeight="1">
      <c r="A10" s="106" t="s">
        <v>89</v>
      </c>
      <c r="B10" s="115">
        <v>206103</v>
      </c>
      <c r="C10" s="115">
        <v>9930</v>
      </c>
      <c r="D10" s="113">
        <f t="shared" si="0"/>
        <v>4.817979359834646</v>
      </c>
      <c r="E10" s="115">
        <v>15560</v>
      </c>
      <c r="F10" s="116">
        <v>972</v>
      </c>
      <c r="G10" s="113">
        <f>F10/E10*100</f>
        <v>6.246786632390745</v>
      </c>
      <c r="H10" s="116">
        <f t="shared" si="1"/>
        <v>221663</v>
      </c>
      <c r="I10" s="116"/>
      <c r="J10" s="116">
        <f t="shared" si="2"/>
        <v>10902</v>
      </c>
      <c r="K10" s="113">
        <f t="shared" si="3"/>
        <v>4.918276843677114</v>
      </c>
    </row>
    <row r="11" spans="1:11" s="10" customFormat="1" ht="24.75" customHeight="1">
      <c r="A11" s="106" t="s">
        <v>94</v>
      </c>
      <c r="B11" s="115">
        <v>13179</v>
      </c>
      <c r="C11" s="115">
        <v>566</v>
      </c>
      <c r="D11" s="113">
        <f t="shared" si="0"/>
        <v>4.294711283101905</v>
      </c>
      <c r="E11" s="115">
        <v>3348</v>
      </c>
      <c r="F11" s="116">
        <v>144</v>
      </c>
      <c r="G11" s="113">
        <f>F11/E11*100</f>
        <v>4.301075268817205</v>
      </c>
      <c r="H11" s="116">
        <f t="shared" si="1"/>
        <v>16527</v>
      </c>
      <c r="I11" s="116"/>
      <c r="J11" s="116">
        <f t="shared" si="2"/>
        <v>710</v>
      </c>
      <c r="K11" s="113">
        <f t="shared" si="3"/>
        <v>4.296000484056393</v>
      </c>
    </row>
    <row r="12" spans="1:11" s="10" customFormat="1" ht="63.75" customHeight="1">
      <c r="A12" s="106" t="s">
        <v>128</v>
      </c>
      <c r="B12" s="115">
        <v>2863</v>
      </c>
      <c r="C12" s="115">
        <v>184</v>
      </c>
      <c r="D12" s="113">
        <f t="shared" si="0"/>
        <v>6.4268250087320995</v>
      </c>
      <c r="E12" s="115">
        <v>0</v>
      </c>
      <c r="F12" s="116">
        <v>0</v>
      </c>
      <c r="G12" s="113">
        <v>0</v>
      </c>
      <c r="H12" s="116">
        <f t="shared" si="1"/>
        <v>2863</v>
      </c>
      <c r="I12" s="116"/>
      <c r="J12" s="116">
        <f t="shared" si="2"/>
        <v>184</v>
      </c>
      <c r="K12" s="113">
        <f t="shared" si="3"/>
        <v>6.4268250087320995</v>
      </c>
    </row>
    <row r="13" spans="1:11" s="10" customFormat="1" ht="46.5" customHeight="1">
      <c r="A13" s="106" t="s">
        <v>84</v>
      </c>
      <c r="B13" s="115">
        <v>0</v>
      </c>
      <c r="C13" s="117">
        <v>-108</v>
      </c>
      <c r="D13" s="113">
        <v>0</v>
      </c>
      <c r="E13" s="115">
        <v>0</v>
      </c>
      <c r="F13" s="116">
        <v>0</v>
      </c>
      <c r="G13" s="113">
        <v>0</v>
      </c>
      <c r="H13" s="116">
        <f t="shared" si="1"/>
        <v>0</v>
      </c>
      <c r="I13" s="116"/>
      <c r="J13" s="116">
        <f t="shared" si="2"/>
        <v>-108</v>
      </c>
      <c r="K13" s="113">
        <v>0</v>
      </c>
    </row>
    <row r="14" spans="1:11" s="10" customFormat="1" ht="45.75" customHeight="1">
      <c r="A14" s="106" t="s">
        <v>15</v>
      </c>
      <c r="B14" s="115">
        <v>9707</v>
      </c>
      <c r="C14" s="117">
        <v>0</v>
      </c>
      <c r="D14" s="113">
        <f t="shared" si="0"/>
        <v>0</v>
      </c>
      <c r="E14" s="115">
        <v>3995</v>
      </c>
      <c r="F14" s="116">
        <v>0</v>
      </c>
      <c r="G14" s="113">
        <f>F14/E14*100</f>
        <v>0</v>
      </c>
      <c r="H14" s="116">
        <f t="shared" si="1"/>
        <v>13702</v>
      </c>
      <c r="I14" s="116"/>
      <c r="J14" s="116">
        <f t="shared" si="2"/>
        <v>0</v>
      </c>
      <c r="K14" s="113">
        <f t="shared" si="3"/>
        <v>0</v>
      </c>
    </row>
    <row r="15" spans="1:11" s="10" customFormat="1" ht="61.5" customHeight="1">
      <c r="A15" s="106" t="s">
        <v>111</v>
      </c>
      <c r="B15" s="115">
        <v>4163</v>
      </c>
      <c r="C15" s="115">
        <v>357</v>
      </c>
      <c r="D15" s="113">
        <f t="shared" si="0"/>
        <v>8.575546480903194</v>
      </c>
      <c r="E15" s="116">
        <v>0</v>
      </c>
      <c r="F15" s="116">
        <v>0</v>
      </c>
      <c r="G15" s="113">
        <v>0</v>
      </c>
      <c r="H15" s="116">
        <f t="shared" si="1"/>
        <v>4163</v>
      </c>
      <c r="I15" s="116"/>
      <c r="J15" s="116">
        <f t="shared" si="2"/>
        <v>357</v>
      </c>
      <c r="K15" s="113">
        <f t="shared" si="3"/>
        <v>8.575546480903194</v>
      </c>
    </row>
    <row r="16" spans="1:11" s="10" customFormat="1" ht="41.25" customHeight="1">
      <c r="A16" s="106" t="s">
        <v>85</v>
      </c>
      <c r="B16" s="115">
        <v>0</v>
      </c>
      <c r="C16" s="117">
        <v>0</v>
      </c>
      <c r="D16" s="113">
        <v>0</v>
      </c>
      <c r="E16" s="116">
        <v>7521</v>
      </c>
      <c r="F16" s="116">
        <v>-131</v>
      </c>
      <c r="G16" s="113">
        <f>F16/E16*100</f>
        <v>-1.7417896556309</v>
      </c>
      <c r="H16" s="116">
        <f t="shared" si="1"/>
        <v>7521</v>
      </c>
      <c r="I16" s="116"/>
      <c r="J16" s="116">
        <f t="shared" si="2"/>
        <v>-131</v>
      </c>
      <c r="K16" s="113">
        <f t="shared" si="3"/>
        <v>-1.7417896556309</v>
      </c>
    </row>
    <row r="17" spans="1:15" s="10" customFormat="1" ht="20.25" customHeight="1">
      <c r="A17" s="106" t="s">
        <v>86</v>
      </c>
      <c r="B17" s="115">
        <v>0</v>
      </c>
      <c r="C17" s="117">
        <v>0</v>
      </c>
      <c r="D17" s="113">
        <v>0</v>
      </c>
      <c r="E17" s="115">
        <v>17403</v>
      </c>
      <c r="F17" s="116">
        <v>-1291</v>
      </c>
      <c r="G17" s="113">
        <f>F17/E17*100</f>
        <v>-7.418261219330001</v>
      </c>
      <c r="H17" s="116">
        <f t="shared" si="1"/>
        <v>17403</v>
      </c>
      <c r="I17" s="116"/>
      <c r="J17" s="116">
        <f t="shared" si="2"/>
        <v>-1291</v>
      </c>
      <c r="K17" s="113">
        <f t="shared" si="3"/>
        <v>-7.418261219330001</v>
      </c>
      <c r="L17" s="49"/>
      <c r="M17" s="49"/>
      <c r="N17" s="49"/>
      <c r="O17" s="49"/>
    </row>
    <row r="18" spans="1:15" s="10" customFormat="1" ht="23.25" customHeight="1">
      <c r="A18" s="106" t="s">
        <v>87</v>
      </c>
      <c r="B18" s="115">
        <v>2257</v>
      </c>
      <c r="C18" s="115">
        <v>116</v>
      </c>
      <c r="D18" s="113">
        <f>C18/B18*100</f>
        <v>5.1395657953035006</v>
      </c>
      <c r="E18" s="115">
        <v>0</v>
      </c>
      <c r="F18" s="116">
        <v>0</v>
      </c>
      <c r="G18" s="113">
        <v>0</v>
      </c>
      <c r="H18" s="116">
        <f t="shared" si="1"/>
        <v>2257</v>
      </c>
      <c r="I18" s="116"/>
      <c r="J18" s="116">
        <f t="shared" si="2"/>
        <v>116</v>
      </c>
      <c r="K18" s="113">
        <f t="shared" si="3"/>
        <v>5.1395657953035006</v>
      </c>
      <c r="L18" s="49"/>
      <c r="M18" s="49"/>
      <c r="N18" s="49"/>
      <c r="O18" s="49"/>
    </row>
    <row r="19" spans="1:15" s="10" customFormat="1" ht="39" customHeight="1" hidden="1">
      <c r="A19" s="106" t="s">
        <v>88</v>
      </c>
      <c r="B19" s="115">
        <v>0</v>
      </c>
      <c r="C19" s="115"/>
      <c r="D19" s="113">
        <v>0</v>
      </c>
      <c r="E19" s="115"/>
      <c r="F19" s="116"/>
      <c r="G19" s="113">
        <v>0</v>
      </c>
      <c r="H19" s="116">
        <f t="shared" si="1"/>
        <v>0</v>
      </c>
      <c r="I19" s="116"/>
      <c r="J19" s="116">
        <f t="shared" si="2"/>
        <v>0</v>
      </c>
      <c r="K19" s="113">
        <v>0</v>
      </c>
      <c r="L19" s="49"/>
      <c r="M19" s="49"/>
      <c r="N19" s="49"/>
      <c r="O19" s="49"/>
    </row>
    <row r="20" spans="1:15" s="51" customFormat="1" ht="22.5" customHeight="1">
      <c r="A20" s="105" t="s">
        <v>2</v>
      </c>
      <c r="B20" s="112">
        <f>SUM(B21:B34)</f>
        <v>36020</v>
      </c>
      <c r="C20" s="112">
        <f>SUM(C21:C34)</f>
        <v>7401</v>
      </c>
      <c r="D20" s="113">
        <f aca="true" t="shared" si="4" ref="D20:D29">C20/B20*100</f>
        <v>20.546918378678512</v>
      </c>
      <c r="E20" s="112">
        <f>SUM(E21:E34)</f>
        <v>1611</v>
      </c>
      <c r="F20" s="112">
        <f>SUM(F21:F34)</f>
        <v>157</v>
      </c>
      <c r="G20" s="113">
        <f>F20/E20*100</f>
        <v>9.745499689633768</v>
      </c>
      <c r="H20" s="114">
        <f t="shared" si="1"/>
        <v>37631</v>
      </c>
      <c r="I20" s="114"/>
      <c r="J20" s="114">
        <f t="shared" si="2"/>
        <v>7558</v>
      </c>
      <c r="K20" s="113">
        <f>J20/H20*100</f>
        <v>20.084504796577292</v>
      </c>
      <c r="L20" s="50"/>
      <c r="M20" s="50"/>
      <c r="N20" s="50"/>
      <c r="O20" s="50"/>
    </row>
    <row r="21" spans="1:11" s="10" customFormat="1" ht="24" customHeight="1">
      <c r="A21" s="107" t="s">
        <v>16</v>
      </c>
      <c r="B21" s="117">
        <v>32422</v>
      </c>
      <c r="C21" s="115">
        <v>6236</v>
      </c>
      <c r="D21" s="113">
        <f t="shared" si="4"/>
        <v>19.233853556227253</v>
      </c>
      <c r="E21" s="115">
        <v>1200</v>
      </c>
      <c r="F21" s="116">
        <v>127</v>
      </c>
      <c r="G21" s="113">
        <f>F21/E21*100</f>
        <v>10.583333333333334</v>
      </c>
      <c r="H21" s="116">
        <f t="shared" si="1"/>
        <v>33622</v>
      </c>
      <c r="I21" s="116"/>
      <c r="J21" s="116">
        <f t="shared" si="2"/>
        <v>6363</v>
      </c>
      <c r="K21" s="113">
        <f>J21/H21*100</f>
        <v>18.92510855987151</v>
      </c>
    </row>
    <row r="22" spans="1:11" s="10" customFormat="1" ht="27" customHeight="1">
      <c r="A22" s="107" t="s">
        <v>41</v>
      </c>
      <c r="B22" s="117">
        <v>530</v>
      </c>
      <c r="C22" s="115">
        <v>150</v>
      </c>
      <c r="D22" s="113">
        <f t="shared" si="4"/>
        <v>28.30188679245283</v>
      </c>
      <c r="E22" s="115">
        <v>386</v>
      </c>
      <c r="F22" s="116">
        <v>25</v>
      </c>
      <c r="G22" s="113">
        <f>F22/E22*100</f>
        <v>6.476683937823833</v>
      </c>
      <c r="H22" s="116">
        <f t="shared" si="1"/>
        <v>916</v>
      </c>
      <c r="I22" s="116"/>
      <c r="J22" s="116">
        <f t="shared" si="2"/>
        <v>175</v>
      </c>
      <c r="K22" s="113">
        <f>J22/H22*100</f>
        <v>19.104803493449783</v>
      </c>
    </row>
    <row r="23" spans="1:11" s="10" customFormat="1" ht="47.25" customHeight="1" hidden="1">
      <c r="A23" s="107" t="s">
        <v>14</v>
      </c>
      <c r="B23" s="117"/>
      <c r="C23" s="115"/>
      <c r="D23" s="113">
        <v>0</v>
      </c>
      <c r="E23" s="115"/>
      <c r="F23" s="116"/>
      <c r="G23" s="113">
        <v>0</v>
      </c>
      <c r="H23" s="116">
        <f t="shared" si="1"/>
        <v>0</v>
      </c>
      <c r="I23" s="116"/>
      <c r="J23" s="116">
        <f t="shared" si="2"/>
        <v>0</v>
      </c>
      <c r="K23" s="113">
        <v>0</v>
      </c>
    </row>
    <row r="24" spans="1:11" s="10" customFormat="1" ht="51" customHeight="1">
      <c r="A24" s="107" t="s">
        <v>22</v>
      </c>
      <c r="B24" s="117">
        <v>240</v>
      </c>
      <c r="C24" s="115">
        <v>0</v>
      </c>
      <c r="D24" s="113">
        <f t="shared" si="4"/>
        <v>0</v>
      </c>
      <c r="E24" s="115">
        <v>0</v>
      </c>
      <c r="F24" s="116">
        <v>0</v>
      </c>
      <c r="G24" s="113">
        <v>0</v>
      </c>
      <c r="H24" s="116">
        <f t="shared" si="1"/>
        <v>240</v>
      </c>
      <c r="I24" s="116"/>
      <c r="J24" s="116">
        <f t="shared" si="2"/>
        <v>0</v>
      </c>
      <c r="K24" s="113">
        <f aca="true" t="shared" si="5" ref="K24:K29">J24/H24*100</f>
        <v>0</v>
      </c>
    </row>
    <row r="25" spans="1:11" s="10" customFormat="1" ht="21.75" customHeight="1">
      <c r="A25" s="107" t="s">
        <v>99</v>
      </c>
      <c r="B25" s="117">
        <v>0</v>
      </c>
      <c r="C25" s="115">
        <v>0</v>
      </c>
      <c r="D25" s="113">
        <v>0</v>
      </c>
      <c r="E25" s="115">
        <v>0</v>
      </c>
      <c r="F25" s="116">
        <v>5</v>
      </c>
      <c r="G25" s="113" t="e">
        <f>F25/E25*100</f>
        <v>#DIV/0!</v>
      </c>
      <c r="H25" s="116">
        <f t="shared" si="1"/>
        <v>0</v>
      </c>
      <c r="I25" s="116"/>
      <c r="J25" s="116">
        <f t="shared" si="2"/>
        <v>5</v>
      </c>
      <c r="K25" s="113" t="e">
        <f t="shared" si="5"/>
        <v>#DIV/0!</v>
      </c>
    </row>
    <row r="26" spans="1:11" s="10" customFormat="1" ht="29.25" customHeight="1">
      <c r="A26" s="107" t="s">
        <v>51</v>
      </c>
      <c r="B26" s="115">
        <v>2493</v>
      </c>
      <c r="C26" s="115">
        <v>993</v>
      </c>
      <c r="D26" s="113">
        <f t="shared" si="4"/>
        <v>39.83152827918171</v>
      </c>
      <c r="E26" s="115">
        <v>0</v>
      </c>
      <c r="F26" s="116">
        <v>0</v>
      </c>
      <c r="G26" s="113">
        <v>0</v>
      </c>
      <c r="H26" s="116">
        <f t="shared" si="1"/>
        <v>2493</v>
      </c>
      <c r="I26" s="116"/>
      <c r="J26" s="116">
        <f t="shared" si="2"/>
        <v>993</v>
      </c>
      <c r="K26" s="113">
        <f t="shared" si="5"/>
        <v>39.83152827918171</v>
      </c>
    </row>
    <row r="27" spans="1:11" s="10" customFormat="1" ht="22.5" customHeight="1">
      <c r="A27" s="107" t="s">
        <v>18</v>
      </c>
      <c r="B27" s="115">
        <v>50</v>
      </c>
      <c r="C27" s="115">
        <v>0</v>
      </c>
      <c r="D27" s="113">
        <f t="shared" si="4"/>
        <v>0</v>
      </c>
      <c r="E27" s="115">
        <v>0</v>
      </c>
      <c r="F27" s="116">
        <v>0</v>
      </c>
      <c r="G27" s="113">
        <v>0</v>
      </c>
      <c r="H27" s="116">
        <f t="shared" si="1"/>
        <v>50</v>
      </c>
      <c r="I27" s="116"/>
      <c r="J27" s="116">
        <f t="shared" si="2"/>
        <v>0</v>
      </c>
      <c r="K27" s="113">
        <f t="shared" si="5"/>
        <v>0</v>
      </c>
    </row>
    <row r="28" spans="1:11" s="10" customFormat="1" ht="23.25" customHeight="1">
      <c r="A28" s="107" t="s">
        <v>5</v>
      </c>
      <c r="B28" s="115">
        <v>37</v>
      </c>
      <c r="C28" s="115">
        <v>0</v>
      </c>
      <c r="D28" s="113">
        <f t="shared" si="4"/>
        <v>0</v>
      </c>
      <c r="E28" s="115">
        <v>25</v>
      </c>
      <c r="F28" s="116">
        <v>0</v>
      </c>
      <c r="G28" s="113">
        <f>F28/E28*100</f>
        <v>0</v>
      </c>
      <c r="H28" s="116">
        <f t="shared" si="1"/>
        <v>62</v>
      </c>
      <c r="I28" s="116"/>
      <c r="J28" s="116">
        <f t="shared" si="2"/>
        <v>0</v>
      </c>
      <c r="K28" s="113">
        <f t="shared" si="5"/>
        <v>0</v>
      </c>
    </row>
    <row r="29" spans="1:11" s="10" customFormat="1" ht="48" customHeight="1">
      <c r="A29" s="107" t="s">
        <v>17</v>
      </c>
      <c r="B29" s="115">
        <v>248</v>
      </c>
      <c r="C29" s="115">
        <v>11</v>
      </c>
      <c r="D29" s="113">
        <f t="shared" si="4"/>
        <v>4.435483870967742</v>
      </c>
      <c r="E29" s="115">
        <v>0</v>
      </c>
      <c r="F29" s="116">
        <v>0</v>
      </c>
      <c r="G29" s="113" t="e">
        <f>F29/E29*100</f>
        <v>#DIV/0!</v>
      </c>
      <c r="H29" s="116">
        <f t="shared" si="1"/>
        <v>248</v>
      </c>
      <c r="I29" s="116"/>
      <c r="J29" s="116">
        <f t="shared" si="2"/>
        <v>11</v>
      </c>
      <c r="K29" s="113">
        <f t="shared" si="5"/>
        <v>4.435483870967742</v>
      </c>
    </row>
    <row r="30" spans="1:11" s="10" customFormat="1" ht="24.75" customHeight="1">
      <c r="A30" s="107" t="s">
        <v>77</v>
      </c>
      <c r="B30" s="115">
        <v>0</v>
      </c>
      <c r="C30" s="115">
        <v>0</v>
      </c>
      <c r="D30" s="113">
        <v>0</v>
      </c>
      <c r="E30" s="115">
        <v>0</v>
      </c>
      <c r="F30" s="116">
        <v>0</v>
      </c>
      <c r="G30" s="113">
        <v>0</v>
      </c>
      <c r="H30" s="116">
        <f t="shared" si="1"/>
        <v>0</v>
      </c>
      <c r="I30" s="116"/>
      <c r="J30" s="116">
        <f t="shared" si="2"/>
        <v>0</v>
      </c>
      <c r="K30" s="113">
        <v>0</v>
      </c>
    </row>
    <row r="31" spans="1:11" s="10" customFormat="1" ht="20.25" customHeight="1">
      <c r="A31" s="107" t="s">
        <v>36</v>
      </c>
      <c r="B31" s="115">
        <v>0</v>
      </c>
      <c r="C31" s="115">
        <v>11</v>
      </c>
      <c r="D31" s="113">
        <v>0</v>
      </c>
      <c r="E31" s="115">
        <v>0</v>
      </c>
      <c r="F31" s="116">
        <v>0</v>
      </c>
      <c r="G31" s="113">
        <v>0</v>
      </c>
      <c r="H31" s="116">
        <f t="shared" si="1"/>
        <v>0</v>
      </c>
      <c r="I31" s="116"/>
      <c r="J31" s="116">
        <f t="shared" si="2"/>
        <v>11</v>
      </c>
      <c r="K31" s="113">
        <v>0</v>
      </c>
    </row>
    <row r="32" spans="1:11" s="10" customFormat="1" ht="24" customHeight="1" hidden="1">
      <c r="A32" s="107" t="s">
        <v>77</v>
      </c>
      <c r="B32" s="115">
        <v>0</v>
      </c>
      <c r="C32" s="115">
        <v>0</v>
      </c>
      <c r="D32" s="113">
        <v>0</v>
      </c>
      <c r="E32" s="115">
        <v>0</v>
      </c>
      <c r="F32" s="116">
        <v>0</v>
      </c>
      <c r="G32" s="113">
        <v>0</v>
      </c>
      <c r="H32" s="116">
        <f t="shared" si="1"/>
        <v>0</v>
      </c>
      <c r="I32" s="116"/>
      <c r="J32" s="116">
        <f t="shared" si="2"/>
        <v>0</v>
      </c>
      <c r="K32" s="113">
        <v>0</v>
      </c>
    </row>
    <row r="33" spans="1:11" s="10" customFormat="1" ht="39" customHeight="1" hidden="1">
      <c r="A33" s="107" t="s">
        <v>81</v>
      </c>
      <c r="B33" s="115"/>
      <c r="C33" s="115"/>
      <c r="D33" s="113" t="e">
        <f>C33/B33*100</f>
        <v>#DIV/0!</v>
      </c>
      <c r="E33" s="115"/>
      <c r="F33" s="116"/>
      <c r="G33" s="113" t="e">
        <f>F33/E33*100</f>
        <v>#DIV/0!</v>
      </c>
      <c r="H33" s="116">
        <f t="shared" si="1"/>
        <v>0</v>
      </c>
      <c r="I33" s="116"/>
      <c r="J33" s="116">
        <f t="shared" si="2"/>
        <v>0</v>
      </c>
      <c r="K33" s="113" t="e">
        <f>J33/H33*100</f>
        <v>#DIV/0!</v>
      </c>
    </row>
    <row r="34" spans="1:11" s="10" customFormat="1" ht="6.75" customHeight="1" hidden="1">
      <c r="A34" s="107" t="s">
        <v>100</v>
      </c>
      <c r="B34" s="115">
        <v>0</v>
      </c>
      <c r="C34" s="115">
        <v>0</v>
      </c>
      <c r="D34" s="113">
        <v>0</v>
      </c>
      <c r="E34" s="115">
        <v>0</v>
      </c>
      <c r="F34" s="116">
        <v>0</v>
      </c>
      <c r="G34" s="113">
        <v>0</v>
      </c>
      <c r="H34" s="116">
        <f t="shared" si="1"/>
        <v>0</v>
      </c>
      <c r="I34" s="116"/>
      <c r="J34" s="116">
        <f t="shared" si="2"/>
        <v>0</v>
      </c>
      <c r="K34" s="113">
        <v>0</v>
      </c>
    </row>
    <row r="35" spans="1:11" s="51" customFormat="1" ht="48" customHeight="1">
      <c r="A35" s="108" t="s">
        <v>19</v>
      </c>
      <c r="B35" s="112">
        <f>B20+B9</f>
        <v>274292</v>
      </c>
      <c r="C35" s="112">
        <f>C20+C9</f>
        <v>18446</v>
      </c>
      <c r="D35" s="113">
        <f>C35/B35*100</f>
        <v>6.724950053227947</v>
      </c>
      <c r="E35" s="112">
        <f>E20+E9</f>
        <v>49438</v>
      </c>
      <c r="F35" s="112">
        <f>F20+F9</f>
        <v>-149</v>
      </c>
      <c r="G35" s="113">
        <f>F35/E35*100</f>
        <v>-0.3013875965856224</v>
      </c>
      <c r="H35" s="114">
        <f t="shared" si="1"/>
        <v>323730</v>
      </c>
      <c r="I35" s="114"/>
      <c r="J35" s="114">
        <f t="shared" si="2"/>
        <v>18297</v>
      </c>
      <c r="K35" s="113">
        <f>J35/H35*100</f>
        <v>5.651932165693633</v>
      </c>
    </row>
    <row r="36" spans="1:11" s="51" customFormat="1" ht="46.5" customHeight="1">
      <c r="A36" s="107" t="s">
        <v>98</v>
      </c>
      <c r="B36" s="118">
        <v>0</v>
      </c>
      <c r="C36" s="118">
        <v>0</v>
      </c>
      <c r="D36" s="113" t="e">
        <f>C36/B36*100</f>
        <v>#DIV/0!</v>
      </c>
      <c r="E36" s="118">
        <v>0</v>
      </c>
      <c r="F36" s="118">
        <v>0</v>
      </c>
      <c r="G36" s="113" t="e">
        <f>F36/E36*100</f>
        <v>#DIV/0!</v>
      </c>
      <c r="H36" s="119">
        <f t="shared" si="1"/>
        <v>0</v>
      </c>
      <c r="I36" s="119"/>
      <c r="J36" s="119">
        <f>F36+C36</f>
        <v>0</v>
      </c>
      <c r="K36" s="113" t="e">
        <f>J36/H36*100</f>
        <v>#DIV/0!</v>
      </c>
    </row>
    <row r="37" spans="1:11" s="10" customFormat="1" ht="63" customHeight="1">
      <c r="A37" s="120" t="s">
        <v>124</v>
      </c>
      <c r="B37" s="121">
        <v>273546</v>
      </c>
      <c r="C37" s="121">
        <v>22796</v>
      </c>
      <c r="D37" s="113">
        <f>C37/B37*100</f>
        <v>8.333516117947255</v>
      </c>
      <c r="E37" s="118">
        <v>0</v>
      </c>
      <c r="F37" s="122">
        <v>0</v>
      </c>
      <c r="G37" s="113">
        <v>0</v>
      </c>
      <c r="H37" s="119">
        <f t="shared" si="1"/>
        <v>273546</v>
      </c>
      <c r="I37" s="119"/>
      <c r="J37" s="119">
        <f>C37+F37</f>
        <v>22796</v>
      </c>
      <c r="K37" s="113">
        <f>J37/H37*100</f>
        <v>8.333516117947255</v>
      </c>
    </row>
    <row r="38" spans="1:11" s="10" customFormat="1" ht="86.25" customHeight="1" hidden="1">
      <c r="A38" s="120" t="s">
        <v>125</v>
      </c>
      <c r="B38" s="121">
        <v>0</v>
      </c>
      <c r="C38" s="121"/>
      <c r="D38" s="113" t="e">
        <f>C38/B38*100</f>
        <v>#DIV/0!</v>
      </c>
      <c r="E38" s="118">
        <v>0</v>
      </c>
      <c r="F38" s="122">
        <v>0</v>
      </c>
      <c r="G38" s="113">
        <v>0</v>
      </c>
      <c r="H38" s="119">
        <f t="shared" si="1"/>
        <v>0</v>
      </c>
      <c r="I38" s="119"/>
      <c r="J38" s="119">
        <f>C38+F38</f>
        <v>0</v>
      </c>
      <c r="K38" s="113" t="e">
        <f aca="true" t="shared" si="6" ref="K38:K46">J38/H38*100</f>
        <v>#DIV/0!</v>
      </c>
    </row>
    <row r="39" spans="1:11" s="10" customFormat="1" ht="86.25" customHeight="1">
      <c r="A39" s="120" t="s">
        <v>132</v>
      </c>
      <c r="B39" s="121">
        <v>0</v>
      </c>
      <c r="C39" s="121">
        <v>0</v>
      </c>
      <c r="D39" s="113" t="e">
        <f>C39/B39*100</f>
        <v>#DIV/0!</v>
      </c>
      <c r="E39" s="118">
        <v>0</v>
      </c>
      <c r="F39" s="122">
        <v>0</v>
      </c>
      <c r="G39" s="113" t="e">
        <f>F39/E39*100</f>
        <v>#DIV/0!</v>
      </c>
      <c r="H39" s="119">
        <f t="shared" si="1"/>
        <v>0</v>
      </c>
      <c r="I39" s="119"/>
      <c r="J39" s="119">
        <f>C39+F39</f>
        <v>0</v>
      </c>
      <c r="K39" s="113" t="e">
        <f t="shared" si="6"/>
        <v>#DIV/0!</v>
      </c>
    </row>
    <row r="40" spans="1:11" s="10" customFormat="1" ht="88.5" customHeight="1">
      <c r="A40" s="120" t="s">
        <v>126</v>
      </c>
      <c r="B40" s="115">
        <v>0</v>
      </c>
      <c r="C40" s="117">
        <v>0</v>
      </c>
      <c r="D40" s="113">
        <v>0</v>
      </c>
      <c r="E40" s="116">
        <v>25529</v>
      </c>
      <c r="F40" s="116">
        <v>2127</v>
      </c>
      <c r="G40" s="113">
        <f aca="true" t="shared" si="7" ref="G40:G45">F40/E40*100</f>
        <v>8.331701202553958</v>
      </c>
      <c r="H40" s="123">
        <f>E40</f>
        <v>25529</v>
      </c>
      <c r="I40" s="123"/>
      <c r="J40" s="123">
        <f>F40</f>
        <v>2127</v>
      </c>
      <c r="K40" s="113">
        <f t="shared" si="6"/>
        <v>8.331701202553958</v>
      </c>
    </row>
    <row r="41" spans="1:13" s="10" customFormat="1" ht="84" customHeight="1">
      <c r="A41" s="120" t="s">
        <v>127</v>
      </c>
      <c r="B41" s="116">
        <v>0</v>
      </c>
      <c r="C41" s="116">
        <v>0</v>
      </c>
      <c r="D41" s="113">
        <v>0</v>
      </c>
      <c r="E41" s="118">
        <v>14125</v>
      </c>
      <c r="F41" s="116">
        <v>0</v>
      </c>
      <c r="G41" s="113">
        <f t="shared" si="7"/>
        <v>0</v>
      </c>
      <c r="H41" s="123">
        <f>E41</f>
        <v>14125</v>
      </c>
      <c r="I41" s="123"/>
      <c r="J41" s="123">
        <f>F41</f>
        <v>0</v>
      </c>
      <c r="K41" s="113">
        <f t="shared" si="6"/>
        <v>0</v>
      </c>
      <c r="M41" s="52"/>
    </row>
    <row r="42" spans="1:13" s="10" customFormat="1" ht="66" customHeight="1">
      <c r="A42" s="124" t="s">
        <v>115</v>
      </c>
      <c r="B42" s="116">
        <v>58278</v>
      </c>
      <c r="C42" s="116">
        <v>1478</v>
      </c>
      <c r="D42" s="113">
        <f>C42/B42*100</f>
        <v>2.536119976663578</v>
      </c>
      <c r="E42" s="116">
        <v>0</v>
      </c>
      <c r="F42" s="116">
        <v>0</v>
      </c>
      <c r="G42" s="113" t="e">
        <f t="shared" si="7"/>
        <v>#DIV/0!</v>
      </c>
      <c r="H42" s="123">
        <f aca="true" t="shared" si="8" ref="H42:H51">B42+E42</f>
        <v>58278</v>
      </c>
      <c r="I42" s="123"/>
      <c r="J42" s="123">
        <f aca="true" t="shared" si="9" ref="J42:J51">C42+F42</f>
        <v>1478</v>
      </c>
      <c r="K42" s="113">
        <f t="shared" si="6"/>
        <v>2.536119976663578</v>
      </c>
      <c r="M42" s="52"/>
    </row>
    <row r="43" spans="1:13" s="10" customFormat="1" ht="44.25" customHeight="1">
      <c r="A43" s="162" t="s">
        <v>136</v>
      </c>
      <c r="B43" s="116">
        <v>0</v>
      </c>
      <c r="C43" s="116">
        <v>0</v>
      </c>
      <c r="D43" s="113">
        <v>0</v>
      </c>
      <c r="E43" s="116">
        <v>3075</v>
      </c>
      <c r="F43" s="116">
        <v>0</v>
      </c>
      <c r="G43" s="113">
        <f t="shared" si="7"/>
        <v>0</v>
      </c>
      <c r="H43" s="123">
        <f t="shared" si="8"/>
        <v>3075</v>
      </c>
      <c r="I43" s="123"/>
      <c r="J43" s="123">
        <f t="shared" si="9"/>
        <v>0</v>
      </c>
      <c r="K43" s="113">
        <f t="shared" si="6"/>
        <v>0</v>
      </c>
      <c r="M43" s="52"/>
    </row>
    <row r="44" spans="1:13" s="10" customFormat="1" ht="87" customHeight="1">
      <c r="A44" s="125" t="s">
        <v>122</v>
      </c>
      <c r="B44" s="115">
        <v>0</v>
      </c>
      <c r="C44" s="115">
        <v>0</v>
      </c>
      <c r="D44" s="113">
        <v>0</v>
      </c>
      <c r="E44" s="117">
        <v>324</v>
      </c>
      <c r="F44" s="116">
        <v>0</v>
      </c>
      <c r="G44" s="113">
        <f t="shared" si="7"/>
        <v>0</v>
      </c>
      <c r="H44" s="123">
        <f>B44+E44</f>
        <v>324</v>
      </c>
      <c r="I44" s="123"/>
      <c r="J44" s="123">
        <f>C44+F44</f>
        <v>0</v>
      </c>
      <c r="K44" s="113">
        <f>J44/H44*100</f>
        <v>0</v>
      </c>
      <c r="M44" s="52"/>
    </row>
    <row r="45" spans="1:12" s="10" customFormat="1" ht="46.5" customHeight="1">
      <c r="A45" s="120" t="s">
        <v>113</v>
      </c>
      <c r="B45" s="115">
        <v>0</v>
      </c>
      <c r="C45" s="115">
        <v>0</v>
      </c>
      <c r="D45" s="113">
        <v>0</v>
      </c>
      <c r="E45" s="116">
        <v>1246</v>
      </c>
      <c r="F45" s="116">
        <v>0</v>
      </c>
      <c r="G45" s="113">
        <f t="shared" si="7"/>
        <v>0</v>
      </c>
      <c r="H45" s="123">
        <f t="shared" si="8"/>
        <v>1246</v>
      </c>
      <c r="I45" s="123"/>
      <c r="J45" s="123">
        <f t="shared" si="9"/>
        <v>0</v>
      </c>
      <c r="K45" s="113">
        <f t="shared" si="6"/>
        <v>0</v>
      </c>
      <c r="L45" s="52"/>
    </row>
    <row r="46" spans="1:11" s="10" customFormat="1" ht="62.25" customHeight="1">
      <c r="A46" s="124" t="s">
        <v>114</v>
      </c>
      <c r="B46" s="115">
        <v>576132</v>
      </c>
      <c r="C46" s="115">
        <v>20939</v>
      </c>
      <c r="D46" s="113">
        <f>C46/B46*100</f>
        <v>3.634410169891622</v>
      </c>
      <c r="E46" s="117">
        <v>0</v>
      </c>
      <c r="F46" s="116">
        <v>0</v>
      </c>
      <c r="G46" s="113">
        <v>0</v>
      </c>
      <c r="H46" s="123">
        <f t="shared" si="8"/>
        <v>576132</v>
      </c>
      <c r="I46" s="123"/>
      <c r="J46" s="123">
        <f t="shared" si="9"/>
        <v>20939</v>
      </c>
      <c r="K46" s="113">
        <f t="shared" si="6"/>
        <v>3.634410169891622</v>
      </c>
    </row>
    <row r="47" spans="1:11" s="10" customFormat="1" ht="168" customHeight="1">
      <c r="A47" s="120" t="s">
        <v>118</v>
      </c>
      <c r="B47" s="116">
        <v>6633</v>
      </c>
      <c r="C47" s="116">
        <v>0</v>
      </c>
      <c r="D47" s="113">
        <f>C47/B47*100</f>
        <v>0</v>
      </c>
      <c r="E47" s="117">
        <v>0</v>
      </c>
      <c r="F47" s="116">
        <v>0</v>
      </c>
      <c r="G47" s="113">
        <v>0</v>
      </c>
      <c r="H47" s="123">
        <f t="shared" si="8"/>
        <v>6633</v>
      </c>
      <c r="I47" s="123"/>
      <c r="J47" s="123">
        <f t="shared" si="9"/>
        <v>0</v>
      </c>
      <c r="K47" s="113">
        <f>J47/H47*100</f>
        <v>0</v>
      </c>
    </row>
    <row r="48" spans="1:11" s="10" customFormat="1" ht="63.75" customHeight="1">
      <c r="A48" s="120" t="s">
        <v>119</v>
      </c>
      <c r="B48" s="116">
        <v>0</v>
      </c>
      <c r="C48" s="116">
        <v>0</v>
      </c>
      <c r="D48" s="113" t="e">
        <f>C48/B48*100</f>
        <v>#DIV/0!</v>
      </c>
      <c r="E48" s="117">
        <v>9919</v>
      </c>
      <c r="F48" s="116">
        <v>0</v>
      </c>
      <c r="G48" s="113">
        <f>F48/E48*100</f>
        <v>0</v>
      </c>
      <c r="H48" s="123">
        <f t="shared" si="8"/>
        <v>9919</v>
      </c>
      <c r="I48" s="123"/>
      <c r="J48" s="123">
        <f t="shared" si="9"/>
        <v>0</v>
      </c>
      <c r="K48" s="113">
        <f>J48/H48*100</f>
        <v>0</v>
      </c>
    </row>
    <row r="49" spans="1:14" s="10" customFormat="1" ht="59.25" customHeight="1">
      <c r="A49" s="124" t="s">
        <v>123</v>
      </c>
      <c r="B49" s="115">
        <v>0</v>
      </c>
      <c r="C49" s="115">
        <v>0</v>
      </c>
      <c r="D49" s="113">
        <v>0</v>
      </c>
      <c r="E49" s="117">
        <v>0</v>
      </c>
      <c r="F49" s="116">
        <v>0</v>
      </c>
      <c r="G49" s="113">
        <v>0</v>
      </c>
      <c r="H49" s="123">
        <f t="shared" si="8"/>
        <v>0</v>
      </c>
      <c r="I49" s="123">
        <f>C49+F49</f>
        <v>0</v>
      </c>
      <c r="J49" s="123">
        <f t="shared" si="9"/>
        <v>0</v>
      </c>
      <c r="K49" s="113">
        <v>0</v>
      </c>
      <c r="N49" s="159"/>
    </row>
    <row r="50" spans="1:14" s="10" customFormat="1" ht="128.25" customHeight="1">
      <c r="A50" s="124" t="s">
        <v>137</v>
      </c>
      <c r="B50" s="115">
        <v>0</v>
      </c>
      <c r="C50" s="115">
        <v>0</v>
      </c>
      <c r="D50" s="113">
        <v>0</v>
      </c>
      <c r="E50" s="117">
        <v>0</v>
      </c>
      <c r="F50" s="116">
        <v>0</v>
      </c>
      <c r="G50" s="113">
        <v>0</v>
      </c>
      <c r="H50" s="123">
        <f t="shared" si="8"/>
        <v>0</v>
      </c>
      <c r="I50" s="123"/>
      <c r="J50" s="123">
        <f t="shared" si="9"/>
        <v>0</v>
      </c>
      <c r="K50" s="113">
        <v>0</v>
      </c>
      <c r="N50" s="159"/>
    </row>
    <row r="51" spans="1:11" s="10" customFormat="1" ht="87.75" customHeight="1">
      <c r="A51" s="124" t="s">
        <v>120</v>
      </c>
      <c r="B51" s="115">
        <v>0</v>
      </c>
      <c r="C51" s="115">
        <v>0</v>
      </c>
      <c r="D51" s="113">
        <v>0</v>
      </c>
      <c r="E51" s="117">
        <v>0</v>
      </c>
      <c r="F51" s="116">
        <v>0</v>
      </c>
      <c r="G51" s="113">
        <v>0</v>
      </c>
      <c r="H51" s="123">
        <f t="shared" si="8"/>
        <v>0</v>
      </c>
      <c r="I51" s="123"/>
      <c r="J51" s="123">
        <f t="shared" si="9"/>
        <v>0</v>
      </c>
      <c r="K51" s="113">
        <v>0</v>
      </c>
    </row>
    <row r="52" spans="1:11" s="10" customFormat="1" ht="24" customHeight="1">
      <c r="A52" s="126" t="s">
        <v>3</v>
      </c>
      <c r="B52" s="127">
        <f>SUM(B35:B51)</f>
        <v>1188881</v>
      </c>
      <c r="C52" s="127">
        <f>SUM(C35:C51)</f>
        <v>63659</v>
      </c>
      <c r="D52" s="113">
        <f>C52/B52*100</f>
        <v>5.35453085716737</v>
      </c>
      <c r="E52" s="127">
        <f>SUM(E35:E51)</f>
        <v>103656</v>
      </c>
      <c r="F52" s="127">
        <f>SUM(F35:F51)</f>
        <v>1978</v>
      </c>
      <c r="G52" s="113">
        <f>F52/E52*100</f>
        <v>1.9082349309253683</v>
      </c>
      <c r="H52" s="127">
        <f>(B52+E52)-(E39+E40+E41+E42+E44+P47+E46+E48+E49+B47)</f>
        <v>1236007</v>
      </c>
      <c r="I52" s="127">
        <f>(C52+F52)-(F39+F40+F41+F42+F44+Q47+F46+F48+F49+C47)+3688</f>
        <v>67198</v>
      </c>
      <c r="J52" s="127">
        <f>(C52+F52)-(C47+F39+F40+F41+F42+F44+F48)</f>
        <v>63510</v>
      </c>
      <c r="K52" s="113">
        <f>J52/H52*100</f>
        <v>5.138320414042963</v>
      </c>
    </row>
    <row r="53" spans="1:11" s="10" customFormat="1" ht="24" customHeight="1">
      <c r="A53" s="185" t="s">
        <v>78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7"/>
    </row>
    <row r="54" spans="1:11" s="10" customFormat="1" ht="19.5" customHeight="1">
      <c r="A54" s="188" t="s">
        <v>35</v>
      </c>
      <c r="B54" s="189" t="s">
        <v>23</v>
      </c>
      <c r="C54" s="189"/>
      <c r="D54" s="189"/>
      <c r="E54" s="190" t="s">
        <v>38</v>
      </c>
      <c r="F54" s="191"/>
      <c r="G54" s="192"/>
      <c r="H54" s="193" t="s">
        <v>73</v>
      </c>
      <c r="I54" s="193"/>
      <c r="J54" s="193"/>
      <c r="K54" s="193"/>
    </row>
    <row r="55" spans="1:11" s="10" customFormat="1" ht="106.5" customHeight="1">
      <c r="A55" s="177"/>
      <c r="B55" s="103" t="s">
        <v>130</v>
      </c>
      <c r="C55" s="103" t="s">
        <v>152</v>
      </c>
      <c r="D55" s="104" t="s">
        <v>52</v>
      </c>
      <c r="E55" s="103" t="s">
        <v>130</v>
      </c>
      <c r="F55" s="103" t="s">
        <v>152</v>
      </c>
      <c r="G55" s="104" t="s">
        <v>52</v>
      </c>
      <c r="H55" s="103" t="s">
        <v>130</v>
      </c>
      <c r="I55" s="103" t="s">
        <v>107</v>
      </c>
      <c r="J55" s="103" t="s">
        <v>153</v>
      </c>
      <c r="K55" s="104" t="s">
        <v>52</v>
      </c>
    </row>
    <row r="56" spans="1:11" s="10" customFormat="1" ht="43.5" customHeight="1">
      <c r="A56" s="128" t="s">
        <v>45</v>
      </c>
      <c r="B56" s="129">
        <f>SUM(B57:B63)</f>
        <v>71567</v>
      </c>
      <c r="C56" s="129">
        <f>SUM(C57:C63)</f>
        <v>1225</v>
      </c>
      <c r="D56" s="113">
        <f aca="true" t="shared" si="10" ref="D56:D86">IF(B56=0,"0 ",C56/B56*100)</f>
        <v>1.7116827588134196</v>
      </c>
      <c r="E56" s="129">
        <f>SUM(E57:E63)</f>
        <v>41844</v>
      </c>
      <c r="F56" s="129">
        <f>SUM(F57:F63)</f>
        <v>1952</v>
      </c>
      <c r="G56" s="113">
        <f aca="true" t="shared" si="11" ref="G56:G86">IF(E56=0,"0 ",F56/E56*100)</f>
        <v>4.6649459898671255</v>
      </c>
      <c r="H56" s="129">
        <f>SUM(H57:H63)</f>
        <v>113374</v>
      </c>
      <c r="I56" s="129">
        <f>SUM(I57:I63)</f>
        <v>0</v>
      </c>
      <c r="J56" s="129">
        <f>SUM(J57:J63)</f>
        <v>3177</v>
      </c>
      <c r="K56" s="113">
        <f aca="true" t="shared" si="12" ref="K56:K86">IF(H56=0,"0 ",J56/H56*100)</f>
        <v>2.802229788134846</v>
      </c>
    </row>
    <row r="57" spans="1:12" s="10" customFormat="1" ht="87.75" customHeight="1">
      <c r="A57" s="130" t="s">
        <v>53</v>
      </c>
      <c r="B57" s="131">
        <v>2404</v>
      </c>
      <c r="C57" s="132">
        <v>0</v>
      </c>
      <c r="D57" s="113">
        <f t="shared" si="10"/>
        <v>0</v>
      </c>
      <c r="E57" s="131">
        <v>0</v>
      </c>
      <c r="F57" s="132">
        <v>0</v>
      </c>
      <c r="G57" s="113" t="str">
        <f t="shared" si="11"/>
        <v>0 </v>
      </c>
      <c r="H57" s="133">
        <f>B57+E57</f>
        <v>2404</v>
      </c>
      <c r="I57" s="133"/>
      <c r="J57" s="134">
        <f>C57+F57</f>
        <v>0</v>
      </c>
      <c r="K57" s="113">
        <f t="shared" si="12"/>
        <v>0</v>
      </c>
      <c r="L57" s="68"/>
    </row>
    <row r="58" spans="1:12" s="10" customFormat="1" ht="103.5" customHeight="1">
      <c r="A58" s="130" t="s">
        <v>54</v>
      </c>
      <c r="B58" s="135">
        <v>3595</v>
      </c>
      <c r="C58" s="136">
        <v>91</v>
      </c>
      <c r="D58" s="113">
        <f t="shared" si="10"/>
        <v>2.531293463143254</v>
      </c>
      <c r="E58" s="135">
        <v>25</v>
      </c>
      <c r="F58" s="137">
        <v>0</v>
      </c>
      <c r="G58" s="113">
        <f t="shared" si="11"/>
        <v>0</v>
      </c>
      <c r="H58" s="133">
        <f>B58</f>
        <v>3595</v>
      </c>
      <c r="I58" s="133"/>
      <c r="J58" s="134">
        <f>C58++F58-I58</f>
        <v>91</v>
      </c>
      <c r="K58" s="113">
        <f t="shared" si="12"/>
        <v>2.531293463143254</v>
      </c>
      <c r="L58" s="68"/>
    </row>
    <row r="59" spans="1:12" s="10" customFormat="1" ht="126.75" customHeight="1">
      <c r="A59" s="130" t="s">
        <v>55</v>
      </c>
      <c r="B59" s="135">
        <v>50915</v>
      </c>
      <c r="C59" s="136">
        <v>1100</v>
      </c>
      <c r="D59" s="113">
        <f t="shared" si="10"/>
        <v>2.1604635176274183</v>
      </c>
      <c r="E59" s="135">
        <v>39113</v>
      </c>
      <c r="F59" s="137">
        <v>1815</v>
      </c>
      <c r="G59" s="113">
        <f t="shared" si="11"/>
        <v>4.640400889729757</v>
      </c>
      <c r="H59" s="133">
        <v>90016</v>
      </c>
      <c r="I59" s="133"/>
      <c r="J59" s="134">
        <f>C59+F59-I59</f>
        <v>2915</v>
      </c>
      <c r="K59" s="113">
        <f t="shared" si="12"/>
        <v>3.238313188766442</v>
      </c>
      <c r="L59" s="68"/>
    </row>
    <row r="60" spans="1:12" s="10" customFormat="1" ht="28.5" customHeight="1">
      <c r="A60" s="130" t="s">
        <v>91</v>
      </c>
      <c r="B60" s="135">
        <v>1</v>
      </c>
      <c r="C60" s="136">
        <v>0</v>
      </c>
      <c r="D60" s="113">
        <f t="shared" si="10"/>
        <v>0</v>
      </c>
      <c r="E60" s="135">
        <v>0</v>
      </c>
      <c r="F60" s="137">
        <v>0</v>
      </c>
      <c r="G60" s="113" t="str">
        <f t="shared" si="11"/>
        <v>0 </v>
      </c>
      <c r="H60" s="133">
        <f>B60+E60</f>
        <v>1</v>
      </c>
      <c r="I60" s="133"/>
      <c r="J60" s="134">
        <f>C60+F60</f>
        <v>0</v>
      </c>
      <c r="K60" s="113">
        <f t="shared" si="12"/>
        <v>0</v>
      </c>
      <c r="L60" s="68"/>
    </row>
    <row r="61" spans="1:12" s="10" customFormat="1" ht="43.5" customHeight="1">
      <c r="A61" s="130" t="s">
        <v>6</v>
      </c>
      <c r="B61" s="135">
        <v>4155</v>
      </c>
      <c r="C61" s="136">
        <v>0</v>
      </c>
      <c r="D61" s="113">
        <f t="shared" si="10"/>
        <v>0</v>
      </c>
      <c r="E61" s="135">
        <v>0</v>
      </c>
      <c r="F61" s="137">
        <v>0</v>
      </c>
      <c r="G61" s="113" t="str">
        <f t="shared" si="11"/>
        <v>0 </v>
      </c>
      <c r="H61" s="133">
        <f>B61+E61</f>
        <v>4155</v>
      </c>
      <c r="I61" s="133"/>
      <c r="J61" s="134">
        <f>C61+F61</f>
        <v>0</v>
      </c>
      <c r="K61" s="113">
        <f t="shared" si="12"/>
        <v>0</v>
      </c>
      <c r="L61" s="68"/>
    </row>
    <row r="62" spans="1:12" s="10" customFormat="1" ht="31.5" customHeight="1">
      <c r="A62" s="130" t="s">
        <v>74</v>
      </c>
      <c r="B62" s="135">
        <v>1665</v>
      </c>
      <c r="C62" s="136">
        <v>0</v>
      </c>
      <c r="D62" s="113">
        <f t="shared" si="10"/>
        <v>0</v>
      </c>
      <c r="E62" s="135">
        <v>1200</v>
      </c>
      <c r="F62" s="137">
        <v>0</v>
      </c>
      <c r="G62" s="113">
        <f t="shared" si="11"/>
        <v>0</v>
      </c>
      <c r="H62" s="133">
        <v>2865</v>
      </c>
      <c r="I62" s="133"/>
      <c r="J62" s="134">
        <f>C62+F62</f>
        <v>0</v>
      </c>
      <c r="K62" s="113">
        <f t="shared" si="12"/>
        <v>0</v>
      </c>
      <c r="L62" s="68"/>
    </row>
    <row r="63" spans="1:12" s="10" customFormat="1" ht="44.25" customHeight="1">
      <c r="A63" s="130" t="s">
        <v>56</v>
      </c>
      <c r="B63" s="135">
        <v>8832</v>
      </c>
      <c r="C63" s="136">
        <v>34</v>
      </c>
      <c r="D63" s="113">
        <f t="shared" si="10"/>
        <v>0.3849637681159421</v>
      </c>
      <c r="E63" s="135">
        <v>1506</v>
      </c>
      <c r="F63" s="137">
        <v>137</v>
      </c>
      <c r="G63" s="113">
        <f t="shared" si="11"/>
        <v>9.096945551128819</v>
      </c>
      <c r="H63" s="133">
        <v>10338</v>
      </c>
      <c r="I63" s="133"/>
      <c r="J63" s="134">
        <f>C63+F63-I63</f>
        <v>171</v>
      </c>
      <c r="K63" s="113">
        <f t="shared" si="12"/>
        <v>1.6540917005223448</v>
      </c>
      <c r="L63" s="68"/>
    </row>
    <row r="64" spans="1:12" s="10" customFormat="1" ht="31.5" customHeight="1">
      <c r="A64" s="128" t="s">
        <v>46</v>
      </c>
      <c r="B64" s="129">
        <f>B65</f>
        <v>0</v>
      </c>
      <c r="C64" s="129">
        <f>C65</f>
        <v>0</v>
      </c>
      <c r="D64" s="113" t="str">
        <f t="shared" si="10"/>
        <v>0 </v>
      </c>
      <c r="E64" s="129">
        <f>E65</f>
        <v>1246</v>
      </c>
      <c r="F64" s="129">
        <f>F65</f>
        <v>0</v>
      </c>
      <c r="G64" s="113">
        <f t="shared" si="11"/>
        <v>0</v>
      </c>
      <c r="H64" s="129">
        <f>H65</f>
        <v>1246</v>
      </c>
      <c r="I64" s="129">
        <f>I65</f>
        <v>0</v>
      </c>
      <c r="J64" s="129">
        <f>J65</f>
        <v>0</v>
      </c>
      <c r="K64" s="113">
        <f t="shared" si="12"/>
        <v>0</v>
      </c>
      <c r="L64" s="68"/>
    </row>
    <row r="65" spans="1:12" s="10" customFormat="1" ht="44.25" customHeight="1">
      <c r="A65" s="130" t="s">
        <v>26</v>
      </c>
      <c r="B65" s="135">
        <v>0</v>
      </c>
      <c r="C65" s="135">
        <v>0</v>
      </c>
      <c r="D65" s="113" t="str">
        <f t="shared" si="10"/>
        <v>0 </v>
      </c>
      <c r="E65" s="135">
        <v>1246</v>
      </c>
      <c r="F65" s="137">
        <v>0</v>
      </c>
      <c r="G65" s="113">
        <f t="shared" si="11"/>
        <v>0</v>
      </c>
      <c r="H65" s="133">
        <v>1246</v>
      </c>
      <c r="I65" s="133"/>
      <c r="J65" s="116">
        <f>C65+F65</f>
        <v>0</v>
      </c>
      <c r="K65" s="113">
        <f t="shared" si="12"/>
        <v>0</v>
      </c>
      <c r="L65" s="68"/>
    </row>
    <row r="66" spans="1:12" s="10" customFormat="1" ht="39" customHeight="1" hidden="1">
      <c r="A66" s="130" t="s">
        <v>40</v>
      </c>
      <c r="B66" s="135"/>
      <c r="C66" s="135"/>
      <c r="D66" s="113" t="str">
        <f t="shared" si="10"/>
        <v>0 </v>
      </c>
      <c r="E66" s="135"/>
      <c r="F66" s="133"/>
      <c r="G66" s="113" t="str">
        <f t="shared" si="11"/>
        <v>0 </v>
      </c>
      <c r="H66" s="133">
        <f>B66+E66</f>
        <v>0</v>
      </c>
      <c r="I66" s="133"/>
      <c r="J66" s="133">
        <f>C66+F66</f>
        <v>0</v>
      </c>
      <c r="K66" s="113" t="str">
        <f t="shared" si="12"/>
        <v>0 </v>
      </c>
      <c r="L66" s="68"/>
    </row>
    <row r="67" spans="1:12" s="10" customFormat="1" ht="45.75" customHeight="1">
      <c r="A67" s="128" t="s">
        <v>104</v>
      </c>
      <c r="B67" s="129">
        <f>B68+B69+B70+B71</f>
        <v>8544</v>
      </c>
      <c r="C67" s="129">
        <f>C68+C69+C70+C71</f>
        <v>303</v>
      </c>
      <c r="D67" s="113">
        <f t="shared" si="10"/>
        <v>3.546348314606742</v>
      </c>
      <c r="E67" s="129">
        <f>E68+E69+E71+E70</f>
        <v>10909</v>
      </c>
      <c r="F67" s="129">
        <f>F68+F71+F69+F70</f>
        <v>361</v>
      </c>
      <c r="G67" s="113">
        <f t="shared" si="11"/>
        <v>3.3091942432853605</v>
      </c>
      <c r="H67" s="129">
        <f>H68+H69+H71+H70</f>
        <v>19452</v>
      </c>
      <c r="I67" s="129">
        <f>I68+I69+I71</f>
        <v>0</v>
      </c>
      <c r="J67" s="129">
        <f>J68+J69+J71+J70</f>
        <v>664</v>
      </c>
      <c r="K67" s="113">
        <f t="shared" si="12"/>
        <v>3.4135307423401193</v>
      </c>
      <c r="L67" s="68"/>
    </row>
    <row r="68" spans="1:12" s="10" customFormat="1" ht="23.25" customHeight="1">
      <c r="A68" s="130" t="s">
        <v>108</v>
      </c>
      <c r="B68" s="135">
        <v>1246</v>
      </c>
      <c r="C68" s="136">
        <v>23</v>
      </c>
      <c r="D68" s="113">
        <f t="shared" si="10"/>
        <v>1.8459069020866776</v>
      </c>
      <c r="E68" s="135">
        <v>0</v>
      </c>
      <c r="F68" s="137">
        <v>0</v>
      </c>
      <c r="G68" s="113" t="str">
        <f t="shared" si="11"/>
        <v>0 </v>
      </c>
      <c r="H68" s="133">
        <f>B68+E68</f>
        <v>1246</v>
      </c>
      <c r="I68" s="133"/>
      <c r="J68" s="137">
        <f>C68+F68</f>
        <v>23</v>
      </c>
      <c r="K68" s="113">
        <f t="shared" si="12"/>
        <v>1.8459069020866776</v>
      </c>
      <c r="L68" s="68"/>
    </row>
    <row r="69" spans="1:12" s="10" customFormat="1" ht="87" customHeight="1" hidden="1">
      <c r="A69" s="130" t="s">
        <v>68</v>
      </c>
      <c r="B69" s="135"/>
      <c r="C69" s="136">
        <v>0</v>
      </c>
      <c r="D69" s="113" t="str">
        <f t="shared" si="10"/>
        <v>0 </v>
      </c>
      <c r="E69" s="135">
        <v>0</v>
      </c>
      <c r="F69" s="137">
        <v>0</v>
      </c>
      <c r="G69" s="113" t="str">
        <f t="shared" si="11"/>
        <v>0 </v>
      </c>
      <c r="H69" s="133">
        <f>B69+E69</f>
        <v>0</v>
      </c>
      <c r="I69" s="133"/>
      <c r="J69" s="137">
        <f>C69+F69</f>
        <v>0</v>
      </c>
      <c r="K69" s="113" t="str">
        <f t="shared" si="12"/>
        <v>0 </v>
      </c>
      <c r="L69" s="68"/>
    </row>
    <row r="70" spans="1:12" s="10" customFormat="1" ht="72" customHeight="1">
      <c r="A70" s="130" t="s">
        <v>121</v>
      </c>
      <c r="B70" s="135">
        <v>6217</v>
      </c>
      <c r="C70" s="136">
        <v>68</v>
      </c>
      <c r="D70" s="113">
        <f t="shared" si="10"/>
        <v>1.0937751327006595</v>
      </c>
      <c r="E70" s="135">
        <v>4723</v>
      </c>
      <c r="F70" s="137">
        <v>361</v>
      </c>
      <c r="G70" s="113">
        <f t="shared" si="11"/>
        <v>7.6434469616769</v>
      </c>
      <c r="H70" s="133">
        <v>10939</v>
      </c>
      <c r="I70" s="133"/>
      <c r="J70" s="137">
        <f>C70+F70</f>
        <v>429</v>
      </c>
      <c r="K70" s="113">
        <f t="shared" si="12"/>
        <v>3.9217478745772008</v>
      </c>
      <c r="L70" s="68"/>
    </row>
    <row r="71" spans="1:12" s="10" customFormat="1" ht="64.5" customHeight="1">
      <c r="A71" s="130" t="s">
        <v>90</v>
      </c>
      <c r="B71" s="135">
        <v>1081</v>
      </c>
      <c r="C71" s="136">
        <v>212</v>
      </c>
      <c r="D71" s="113">
        <f t="shared" si="10"/>
        <v>19.611470860314522</v>
      </c>
      <c r="E71" s="135">
        <v>6186</v>
      </c>
      <c r="F71" s="137">
        <v>0</v>
      </c>
      <c r="G71" s="113">
        <f t="shared" si="11"/>
        <v>0</v>
      </c>
      <c r="H71" s="133">
        <v>7267</v>
      </c>
      <c r="I71" s="133"/>
      <c r="J71" s="137">
        <f>C71+F71-I71</f>
        <v>212</v>
      </c>
      <c r="K71" s="113">
        <f t="shared" si="12"/>
        <v>2.917297371680198</v>
      </c>
      <c r="L71" s="68"/>
    </row>
    <row r="72" spans="1:12" s="10" customFormat="1" ht="27.75" customHeight="1">
      <c r="A72" s="128" t="s">
        <v>47</v>
      </c>
      <c r="B72" s="129">
        <f>B73+B75+B77+B78+B79+B74+B76</f>
        <v>140712</v>
      </c>
      <c r="C72" s="129">
        <f>C73+C75+C77+C78+C79+C74+C76</f>
        <v>2068</v>
      </c>
      <c r="D72" s="113">
        <f t="shared" si="10"/>
        <v>1.4696685428392746</v>
      </c>
      <c r="E72" s="129">
        <f>E73+E75+E77+E78+E79+E74+E76</f>
        <v>26807</v>
      </c>
      <c r="F72" s="129">
        <f>F73+F75+F77+F78+F79+F74+F76</f>
        <v>1033</v>
      </c>
      <c r="G72" s="113">
        <f t="shared" si="11"/>
        <v>3.8534711082926103</v>
      </c>
      <c r="H72" s="129">
        <f>H73+H75+H77+H78+H79+H74+H76</f>
        <v>157277</v>
      </c>
      <c r="I72" s="129">
        <f>I73+I75+I77+I78+I79+I74+I76</f>
        <v>0</v>
      </c>
      <c r="J72" s="129">
        <f>J73+J75+J77+J78+J79+J74+J76</f>
        <v>3101</v>
      </c>
      <c r="K72" s="113">
        <f t="shared" si="12"/>
        <v>1.97168053815879</v>
      </c>
      <c r="L72" s="68"/>
    </row>
    <row r="73" spans="1:12" s="10" customFormat="1" ht="45" customHeight="1">
      <c r="A73" s="130" t="s">
        <v>75</v>
      </c>
      <c r="B73" s="135">
        <v>588</v>
      </c>
      <c r="C73" s="136">
        <v>11</v>
      </c>
      <c r="D73" s="113">
        <f t="shared" si="10"/>
        <v>1.870748299319728</v>
      </c>
      <c r="E73" s="135">
        <v>0</v>
      </c>
      <c r="F73" s="137">
        <v>0</v>
      </c>
      <c r="G73" s="113" t="str">
        <f t="shared" si="11"/>
        <v>0 </v>
      </c>
      <c r="H73" s="133">
        <v>588</v>
      </c>
      <c r="I73" s="133"/>
      <c r="J73" s="137">
        <f>C73+F73</f>
        <v>11</v>
      </c>
      <c r="K73" s="113">
        <f t="shared" si="12"/>
        <v>1.870748299319728</v>
      </c>
      <c r="L73" s="68"/>
    </row>
    <row r="74" spans="1:12" s="10" customFormat="1" ht="41.25" customHeight="1">
      <c r="A74" s="130" t="s">
        <v>28</v>
      </c>
      <c r="B74" s="135">
        <v>10589</v>
      </c>
      <c r="C74" s="136">
        <v>141</v>
      </c>
      <c r="D74" s="113">
        <f t="shared" si="10"/>
        <v>1.3315704976862783</v>
      </c>
      <c r="E74" s="135">
        <v>324</v>
      </c>
      <c r="F74" s="137">
        <v>0</v>
      </c>
      <c r="G74" s="113">
        <f t="shared" si="11"/>
        <v>0</v>
      </c>
      <c r="H74" s="133">
        <v>10589</v>
      </c>
      <c r="I74" s="133"/>
      <c r="J74" s="137">
        <f aca="true" t="shared" si="13" ref="J74:J79">C74+F74</f>
        <v>141</v>
      </c>
      <c r="K74" s="113">
        <f t="shared" si="12"/>
        <v>1.3315704976862783</v>
      </c>
      <c r="L74" s="68"/>
    </row>
    <row r="75" spans="1:12" s="10" customFormat="1" ht="39" customHeight="1" hidden="1">
      <c r="A75" s="130" t="s">
        <v>69</v>
      </c>
      <c r="B75" s="135">
        <v>0</v>
      </c>
      <c r="C75" s="136">
        <v>0</v>
      </c>
      <c r="D75" s="113" t="str">
        <f t="shared" si="10"/>
        <v>0 </v>
      </c>
      <c r="E75" s="135">
        <v>0</v>
      </c>
      <c r="F75" s="137">
        <v>0</v>
      </c>
      <c r="G75" s="113" t="str">
        <f t="shared" si="11"/>
        <v>0 </v>
      </c>
      <c r="H75" s="133">
        <f>B75+E75</f>
        <v>0</v>
      </c>
      <c r="I75" s="133"/>
      <c r="J75" s="137">
        <f t="shared" si="13"/>
        <v>0</v>
      </c>
      <c r="K75" s="113" t="str">
        <f t="shared" si="12"/>
        <v>0 </v>
      </c>
      <c r="L75" s="68"/>
    </row>
    <row r="76" spans="1:12" s="10" customFormat="1" ht="39" customHeight="1" hidden="1">
      <c r="A76" s="130" t="s">
        <v>82</v>
      </c>
      <c r="B76" s="135">
        <v>0</v>
      </c>
      <c r="C76" s="136">
        <v>0</v>
      </c>
      <c r="D76" s="113" t="str">
        <f t="shared" si="10"/>
        <v>0 </v>
      </c>
      <c r="E76" s="135">
        <v>0</v>
      </c>
      <c r="F76" s="137">
        <v>0</v>
      </c>
      <c r="G76" s="113" t="str">
        <f t="shared" si="11"/>
        <v>0 </v>
      </c>
      <c r="H76" s="133">
        <f>B76+E76</f>
        <v>0</v>
      </c>
      <c r="I76" s="133"/>
      <c r="J76" s="137">
        <f t="shared" si="13"/>
        <v>0</v>
      </c>
      <c r="K76" s="113" t="str">
        <f t="shared" si="12"/>
        <v>0 </v>
      </c>
      <c r="L76" s="68"/>
    </row>
    <row r="77" spans="1:12" s="10" customFormat="1" ht="26.25" customHeight="1">
      <c r="A77" s="130" t="s">
        <v>27</v>
      </c>
      <c r="B77" s="135">
        <v>11390</v>
      </c>
      <c r="C77" s="136">
        <v>922</v>
      </c>
      <c r="D77" s="113">
        <f t="shared" si="10"/>
        <v>8.094820017559263</v>
      </c>
      <c r="E77" s="135">
        <v>0</v>
      </c>
      <c r="F77" s="137">
        <v>0</v>
      </c>
      <c r="G77" s="113" t="str">
        <f t="shared" si="11"/>
        <v>0 </v>
      </c>
      <c r="H77" s="133">
        <v>11390</v>
      </c>
      <c r="I77" s="133"/>
      <c r="J77" s="137">
        <f t="shared" si="13"/>
        <v>922</v>
      </c>
      <c r="K77" s="113">
        <f t="shared" si="12"/>
        <v>8.094820017559263</v>
      </c>
      <c r="L77" s="68"/>
    </row>
    <row r="78" spans="1:12" s="10" customFormat="1" ht="24.75" customHeight="1">
      <c r="A78" s="130" t="s">
        <v>44</v>
      </c>
      <c r="B78" s="135">
        <v>57096</v>
      </c>
      <c r="C78" s="136">
        <v>0</v>
      </c>
      <c r="D78" s="113">
        <f t="shared" si="10"/>
        <v>0</v>
      </c>
      <c r="E78" s="135">
        <v>13267</v>
      </c>
      <c r="F78" s="137">
        <v>50</v>
      </c>
      <c r="G78" s="113">
        <f t="shared" si="11"/>
        <v>0.3768749528906309</v>
      </c>
      <c r="H78" s="133">
        <v>60444</v>
      </c>
      <c r="I78" s="133"/>
      <c r="J78" s="137">
        <f>C78+F78-I78</f>
        <v>50</v>
      </c>
      <c r="K78" s="113">
        <f t="shared" si="12"/>
        <v>0.08272119647938588</v>
      </c>
      <c r="L78" s="68"/>
    </row>
    <row r="79" spans="1:12" s="10" customFormat="1" ht="42.75" customHeight="1">
      <c r="A79" s="130" t="s">
        <v>34</v>
      </c>
      <c r="B79" s="135">
        <v>61049</v>
      </c>
      <c r="C79" s="136">
        <v>994</v>
      </c>
      <c r="D79" s="113">
        <f t="shared" si="10"/>
        <v>1.6282002981211814</v>
      </c>
      <c r="E79" s="135">
        <v>13216</v>
      </c>
      <c r="F79" s="137">
        <v>983</v>
      </c>
      <c r="G79" s="113">
        <f t="shared" si="11"/>
        <v>7.437953995157385</v>
      </c>
      <c r="H79" s="133">
        <v>74266</v>
      </c>
      <c r="I79" s="133"/>
      <c r="J79" s="137">
        <f t="shared" si="13"/>
        <v>1977</v>
      </c>
      <c r="K79" s="113">
        <f t="shared" si="12"/>
        <v>2.6620526216572857</v>
      </c>
      <c r="L79" s="68"/>
    </row>
    <row r="80" spans="1:12" s="10" customFormat="1" ht="42.75" customHeight="1">
      <c r="A80" s="128" t="s">
        <v>102</v>
      </c>
      <c r="B80" s="129">
        <f>B81+B82+B84+B85+B83</f>
        <v>14861</v>
      </c>
      <c r="C80" s="129">
        <f>C81+C82+C84+C85+C83</f>
        <v>2816</v>
      </c>
      <c r="D80" s="113">
        <f t="shared" si="10"/>
        <v>18.948926720947444</v>
      </c>
      <c r="E80" s="129">
        <f>E81+E82+E84+E85+E83</f>
        <v>22509</v>
      </c>
      <c r="F80" s="129">
        <f>F81+F82+F84+F85</f>
        <v>53</v>
      </c>
      <c r="G80" s="113">
        <f t="shared" si="11"/>
        <v>0.2354613710071527</v>
      </c>
      <c r="H80" s="129">
        <f>H81+H82+H84+H85+H83</f>
        <v>30774</v>
      </c>
      <c r="I80" s="129">
        <f>I81+I82+I84+I85+I83</f>
        <v>0</v>
      </c>
      <c r="J80" s="129">
        <f>J81+J82+J84+J85+J83</f>
        <v>2869</v>
      </c>
      <c r="K80" s="113">
        <f t="shared" si="12"/>
        <v>9.32280496523039</v>
      </c>
      <c r="L80" s="68"/>
    </row>
    <row r="81" spans="1:12" s="10" customFormat="1" ht="30" customHeight="1">
      <c r="A81" s="130" t="s">
        <v>79</v>
      </c>
      <c r="B81" s="135">
        <v>290</v>
      </c>
      <c r="C81" s="136">
        <v>23</v>
      </c>
      <c r="D81" s="113">
        <f t="shared" si="10"/>
        <v>7.931034482758621</v>
      </c>
      <c r="E81" s="135">
        <v>0</v>
      </c>
      <c r="F81" s="137">
        <v>0</v>
      </c>
      <c r="G81" s="113" t="str">
        <f t="shared" si="11"/>
        <v>0 </v>
      </c>
      <c r="H81" s="133">
        <v>290</v>
      </c>
      <c r="I81" s="133"/>
      <c r="J81" s="134">
        <f>C81+F81</f>
        <v>23</v>
      </c>
      <c r="K81" s="113">
        <f t="shared" si="12"/>
        <v>7.931034482758621</v>
      </c>
      <c r="L81" s="68"/>
    </row>
    <row r="82" spans="1:12" s="10" customFormat="1" ht="39" customHeight="1" hidden="1">
      <c r="A82" s="130" t="s">
        <v>30</v>
      </c>
      <c r="B82" s="135"/>
      <c r="C82" s="136"/>
      <c r="D82" s="113" t="str">
        <f t="shared" si="10"/>
        <v>0 </v>
      </c>
      <c r="E82" s="135">
        <v>0</v>
      </c>
      <c r="F82" s="137">
        <v>0</v>
      </c>
      <c r="G82" s="113" t="str">
        <f t="shared" si="11"/>
        <v>0 </v>
      </c>
      <c r="H82" s="133">
        <f>B82+E82</f>
        <v>0</v>
      </c>
      <c r="I82" s="133"/>
      <c r="J82" s="134">
        <f>C82+F82</f>
        <v>0</v>
      </c>
      <c r="K82" s="113" t="str">
        <f t="shared" si="12"/>
        <v>0 </v>
      </c>
      <c r="L82" s="68"/>
    </row>
    <row r="83" spans="1:12" s="10" customFormat="1" ht="29.25" customHeight="1">
      <c r="A83" s="130" t="s">
        <v>30</v>
      </c>
      <c r="B83" s="135">
        <v>65</v>
      </c>
      <c r="C83" s="136">
        <v>0</v>
      </c>
      <c r="D83" s="113">
        <f t="shared" si="10"/>
        <v>0</v>
      </c>
      <c r="E83" s="135">
        <v>0</v>
      </c>
      <c r="F83" s="137">
        <v>0</v>
      </c>
      <c r="G83" s="113" t="str">
        <f t="shared" si="11"/>
        <v>0 </v>
      </c>
      <c r="H83" s="133">
        <v>65</v>
      </c>
      <c r="I83" s="133"/>
      <c r="J83" s="134">
        <f>C83+F83</f>
        <v>0</v>
      </c>
      <c r="K83" s="113">
        <f t="shared" si="12"/>
        <v>0</v>
      </c>
      <c r="L83" s="68"/>
    </row>
    <row r="84" spans="1:12" s="10" customFormat="1" ht="27" customHeight="1">
      <c r="A84" s="130" t="s">
        <v>70</v>
      </c>
      <c r="B84" s="135">
        <v>14506</v>
      </c>
      <c r="C84" s="136">
        <v>2793</v>
      </c>
      <c r="D84" s="113">
        <f t="shared" si="10"/>
        <v>19.254101750999585</v>
      </c>
      <c r="E84" s="135">
        <v>22509</v>
      </c>
      <c r="F84" s="137">
        <v>53</v>
      </c>
      <c r="G84" s="113">
        <f t="shared" si="11"/>
        <v>0.2354613710071527</v>
      </c>
      <c r="H84" s="133">
        <v>30419</v>
      </c>
      <c r="I84" s="133"/>
      <c r="J84" s="134">
        <f>C84+F84-I84</f>
        <v>2846</v>
      </c>
      <c r="K84" s="113">
        <f t="shared" si="12"/>
        <v>9.355994608632763</v>
      </c>
      <c r="L84" s="68"/>
    </row>
    <row r="85" spans="1:12" s="10" customFormat="1" ht="39" customHeight="1" hidden="1">
      <c r="A85" s="130" t="s">
        <v>71</v>
      </c>
      <c r="B85" s="135">
        <v>0</v>
      </c>
      <c r="C85" s="135">
        <v>0</v>
      </c>
      <c r="D85" s="113" t="str">
        <f t="shared" si="10"/>
        <v>0 </v>
      </c>
      <c r="E85" s="135">
        <v>0</v>
      </c>
      <c r="F85" s="133">
        <v>0</v>
      </c>
      <c r="G85" s="113" t="str">
        <f t="shared" si="11"/>
        <v>0 </v>
      </c>
      <c r="H85" s="133">
        <f>B85+E85</f>
        <v>0</v>
      </c>
      <c r="I85" s="133"/>
      <c r="J85" s="133">
        <f>C85+F85</f>
        <v>0</v>
      </c>
      <c r="K85" s="113" t="str">
        <f t="shared" si="12"/>
        <v>0 </v>
      </c>
      <c r="L85" s="68"/>
    </row>
    <row r="86" spans="1:12" s="10" customFormat="1" ht="25.5" customHeight="1" hidden="1">
      <c r="A86" s="128" t="s">
        <v>103</v>
      </c>
      <c r="B86" s="129">
        <f>B88+B87</f>
        <v>0</v>
      </c>
      <c r="C86" s="129">
        <f>C88</f>
        <v>0</v>
      </c>
      <c r="D86" s="113" t="str">
        <f t="shared" si="10"/>
        <v>0 </v>
      </c>
      <c r="E86" s="129">
        <f>E88</f>
        <v>0</v>
      </c>
      <c r="F86" s="129">
        <f>F88</f>
        <v>0</v>
      </c>
      <c r="G86" s="113" t="str">
        <f t="shared" si="11"/>
        <v>0 </v>
      </c>
      <c r="H86" s="129">
        <f>H88+H87</f>
        <v>0</v>
      </c>
      <c r="I86" s="129">
        <f>I88</f>
        <v>0</v>
      </c>
      <c r="J86" s="129">
        <f>J88</f>
        <v>0</v>
      </c>
      <c r="K86" s="113" t="str">
        <f t="shared" si="12"/>
        <v>0 </v>
      </c>
      <c r="L86" s="68"/>
    </row>
    <row r="87" spans="1:12" s="10" customFormat="1" ht="24" customHeight="1" hidden="1">
      <c r="A87" s="130" t="s">
        <v>92</v>
      </c>
      <c r="B87" s="131"/>
      <c r="C87" s="129">
        <v>0</v>
      </c>
      <c r="D87" s="113">
        <v>0</v>
      </c>
      <c r="E87" s="129">
        <v>0</v>
      </c>
      <c r="F87" s="129">
        <v>0</v>
      </c>
      <c r="G87" s="113">
        <v>0</v>
      </c>
      <c r="H87" s="129"/>
      <c r="I87" s="129"/>
      <c r="J87" s="129">
        <v>0</v>
      </c>
      <c r="K87" s="113"/>
      <c r="L87" s="68"/>
    </row>
    <row r="88" spans="1:12" s="10" customFormat="1" ht="42" customHeight="1" hidden="1">
      <c r="A88" s="130" t="s">
        <v>109</v>
      </c>
      <c r="B88" s="135"/>
      <c r="C88" s="135">
        <v>0</v>
      </c>
      <c r="D88" s="113" t="str">
        <f aca="true" t="shared" si="14" ref="D88:D133">IF(B88=0,"0 ",C88/B88*100)</f>
        <v>0 </v>
      </c>
      <c r="E88" s="135">
        <v>0</v>
      </c>
      <c r="F88" s="133">
        <v>0</v>
      </c>
      <c r="G88" s="113" t="str">
        <f aca="true" t="shared" si="15" ref="G88:G126">IF(E88=0,"0 ",F88/E88*100)</f>
        <v>0 </v>
      </c>
      <c r="H88" s="133">
        <f>B88+E88</f>
        <v>0</v>
      </c>
      <c r="I88" s="133"/>
      <c r="J88" s="116">
        <f>C88+F88</f>
        <v>0</v>
      </c>
      <c r="K88" s="113" t="str">
        <f aca="true" t="shared" si="16" ref="K88:K133">IF(H88=0,"0 ",J88/H88*100)</f>
        <v>0 </v>
      </c>
      <c r="L88" s="68"/>
    </row>
    <row r="89" spans="1:12" s="10" customFormat="1" ht="24.75" customHeight="1">
      <c r="A89" s="128" t="s">
        <v>48</v>
      </c>
      <c r="B89" s="138">
        <f>B90+B91+B94+B96+B97+B93</f>
        <v>520157</v>
      </c>
      <c r="C89" s="138">
        <f>C90+C91+C94+C96+C97+C93</f>
        <v>14270</v>
      </c>
      <c r="D89" s="113">
        <f t="shared" si="14"/>
        <v>2.743402472714969</v>
      </c>
      <c r="E89" s="129">
        <f>E90+E91+E94+E96+E97</f>
        <v>341</v>
      </c>
      <c r="F89" s="129">
        <f>F90+F91+F94+F96+F97</f>
        <v>0</v>
      </c>
      <c r="G89" s="113">
        <f t="shared" si="15"/>
        <v>0</v>
      </c>
      <c r="H89" s="129">
        <f>H90+H91+H94+H96+H97+H93</f>
        <v>520498</v>
      </c>
      <c r="I89" s="129">
        <f>I90+I91+I94+I96+I97+I93</f>
        <v>0</v>
      </c>
      <c r="J89" s="129">
        <f>J90+J91+J93+J94+J96+J97</f>
        <v>14270</v>
      </c>
      <c r="K89" s="113">
        <f t="shared" si="16"/>
        <v>2.7416051550630356</v>
      </c>
      <c r="L89" s="68"/>
    </row>
    <row r="90" spans="1:12" s="10" customFormat="1" ht="24.75" customHeight="1">
      <c r="A90" s="130" t="s">
        <v>9</v>
      </c>
      <c r="B90" s="135">
        <v>143494</v>
      </c>
      <c r="C90" s="136">
        <v>5183</v>
      </c>
      <c r="D90" s="113">
        <f t="shared" si="14"/>
        <v>3.6119977141901405</v>
      </c>
      <c r="E90" s="135">
        <v>0</v>
      </c>
      <c r="F90" s="137">
        <v>0</v>
      </c>
      <c r="G90" s="113" t="str">
        <f t="shared" si="15"/>
        <v>0 </v>
      </c>
      <c r="H90" s="135">
        <v>143494</v>
      </c>
      <c r="I90" s="133"/>
      <c r="J90" s="134">
        <f>C90+F90</f>
        <v>5183</v>
      </c>
      <c r="K90" s="113">
        <f t="shared" si="16"/>
        <v>3.6119977141901405</v>
      </c>
      <c r="L90" s="68"/>
    </row>
    <row r="91" spans="1:12" s="10" customFormat="1" ht="32.25" customHeight="1">
      <c r="A91" s="130" t="s">
        <v>10</v>
      </c>
      <c r="B91" s="135">
        <v>300196</v>
      </c>
      <c r="C91" s="136">
        <v>7339</v>
      </c>
      <c r="D91" s="113">
        <f t="shared" si="14"/>
        <v>2.4447361057442474</v>
      </c>
      <c r="E91" s="135">
        <v>0</v>
      </c>
      <c r="F91" s="137">
        <v>0</v>
      </c>
      <c r="G91" s="113" t="str">
        <f t="shared" si="15"/>
        <v>0 </v>
      </c>
      <c r="H91" s="135">
        <v>300196</v>
      </c>
      <c r="I91" s="133"/>
      <c r="J91" s="134">
        <f aca="true" t="shared" si="17" ref="J91:J97">C91+F91</f>
        <v>7339</v>
      </c>
      <c r="K91" s="113">
        <f t="shared" si="16"/>
        <v>2.4447361057442474</v>
      </c>
      <c r="L91" s="68"/>
    </row>
    <row r="92" spans="1:12" s="10" customFormat="1" ht="32.25" customHeight="1" hidden="1">
      <c r="A92" s="130" t="s">
        <v>21</v>
      </c>
      <c r="B92" s="135"/>
      <c r="C92" s="136"/>
      <c r="D92" s="113" t="str">
        <f t="shared" si="14"/>
        <v>0 </v>
      </c>
      <c r="E92" s="135"/>
      <c r="F92" s="137"/>
      <c r="G92" s="113" t="str">
        <f t="shared" si="15"/>
        <v>0 </v>
      </c>
      <c r="H92" s="135"/>
      <c r="I92" s="133"/>
      <c r="J92" s="134">
        <f t="shared" si="17"/>
        <v>0</v>
      </c>
      <c r="K92" s="113" t="str">
        <f t="shared" si="16"/>
        <v>0 </v>
      </c>
      <c r="L92" s="68"/>
    </row>
    <row r="93" spans="1:12" s="10" customFormat="1" ht="32.25" customHeight="1">
      <c r="A93" s="130" t="s">
        <v>110</v>
      </c>
      <c r="B93" s="135">
        <v>39482</v>
      </c>
      <c r="C93" s="136">
        <v>894</v>
      </c>
      <c r="D93" s="113">
        <f t="shared" si="14"/>
        <v>2.2643229826249938</v>
      </c>
      <c r="E93" s="135">
        <v>0</v>
      </c>
      <c r="F93" s="137">
        <v>0</v>
      </c>
      <c r="G93" s="113" t="str">
        <f t="shared" si="15"/>
        <v>0 </v>
      </c>
      <c r="H93" s="135">
        <v>39482</v>
      </c>
      <c r="I93" s="133"/>
      <c r="J93" s="134">
        <f t="shared" si="17"/>
        <v>894</v>
      </c>
      <c r="K93" s="113">
        <f t="shared" si="16"/>
        <v>2.2643229826249938</v>
      </c>
      <c r="L93" s="68"/>
    </row>
    <row r="94" spans="1:12" s="10" customFormat="1" ht="60.75" customHeight="1">
      <c r="A94" s="130" t="s">
        <v>95</v>
      </c>
      <c r="B94" s="135">
        <v>1047</v>
      </c>
      <c r="C94" s="136">
        <v>0</v>
      </c>
      <c r="D94" s="113">
        <f t="shared" si="14"/>
        <v>0</v>
      </c>
      <c r="E94" s="135">
        <v>200</v>
      </c>
      <c r="F94" s="137">
        <v>0</v>
      </c>
      <c r="G94" s="113">
        <f t="shared" si="15"/>
        <v>0</v>
      </c>
      <c r="H94" s="135">
        <v>1247</v>
      </c>
      <c r="I94" s="133"/>
      <c r="J94" s="134">
        <f t="shared" si="17"/>
        <v>0</v>
      </c>
      <c r="K94" s="113">
        <f t="shared" si="16"/>
        <v>0</v>
      </c>
      <c r="L94" s="68"/>
    </row>
    <row r="95" spans="1:12" s="10" customFormat="1" ht="6" customHeight="1" hidden="1">
      <c r="A95" s="130" t="s">
        <v>39</v>
      </c>
      <c r="B95" s="135">
        <v>0</v>
      </c>
      <c r="C95" s="136"/>
      <c r="D95" s="113" t="str">
        <f t="shared" si="14"/>
        <v>0 </v>
      </c>
      <c r="E95" s="135"/>
      <c r="F95" s="137"/>
      <c r="G95" s="113" t="str">
        <f t="shared" si="15"/>
        <v>0 </v>
      </c>
      <c r="H95" s="135">
        <f>B95+E95</f>
        <v>0</v>
      </c>
      <c r="I95" s="133"/>
      <c r="J95" s="134">
        <f t="shared" si="17"/>
        <v>0</v>
      </c>
      <c r="K95" s="113" t="str">
        <f t="shared" si="16"/>
        <v>0 </v>
      </c>
      <c r="L95" s="68"/>
    </row>
    <row r="96" spans="1:12" s="10" customFormat="1" ht="45" customHeight="1">
      <c r="A96" s="130" t="s">
        <v>20</v>
      </c>
      <c r="B96" s="135">
        <v>870</v>
      </c>
      <c r="C96" s="136">
        <v>1</v>
      </c>
      <c r="D96" s="113">
        <f t="shared" si="14"/>
        <v>0.11494252873563218</v>
      </c>
      <c r="E96" s="135">
        <v>141</v>
      </c>
      <c r="F96" s="137">
        <v>0</v>
      </c>
      <c r="G96" s="113">
        <f t="shared" si="15"/>
        <v>0</v>
      </c>
      <c r="H96" s="135">
        <v>1011</v>
      </c>
      <c r="I96" s="133"/>
      <c r="J96" s="134">
        <f t="shared" si="17"/>
        <v>1</v>
      </c>
      <c r="K96" s="113">
        <f t="shared" si="16"/>
        <v>0.09891196834817012</v>
      </c>
      <c r="L96" s="68"/>
    </row>
    <row r="97" spans="1:12" s="10" customFormat="1" ht="42" customHeight="1">
      <c r="A97" s="130" t="s">
        <v>29</v>
      </c>
      <c r="B97" s="135">
        <v>35068</v>
      </c>
      <c r="C97" s="136">
        <v>853</v>
      </c>
      <c r="D97" s="113">
        <f t="shared" si="14"/>
        <v>2.432417018364321</v>
      </c>
      <c r="E97" s="135">
        <v>0</v>
      </c>
      <c r="F97" s="137">
        <v>0</v>
      </c>
      <c r="G97" s="113" t="str">
        <f t="shared" si="15"/>
        <v>0 </v>
      </c>
      <c r="H97" s="135">
        <v>35068</v>
      </c>
      <c r="I97" s="133"/>
      <c r="J97" s="134">
        <f t="shared" si="17"/>
        <v>853</v>
      </c>
      <c r="K97" s="113">
        <f t="shared" si="16"/>
        <v>2.432417018364321</v>
      </c>
      <c r="L97" s="68"/>
    </row>
    <row r="98" spans="1:12" s="10" customFormat="1" ht="42" customHeight="1">
      <c r="A98" s="128" t="s">
        <v>96</v>
      </c>
      <c r="B98" s="129">
        <f>B99+B100+B101</f>
        <v>123754</v>
      </c>
      <c r="C98" s="129">
        <f>C99+C100+C101</f>
        <v>3151</v>
      </c>
      <c r="D98" s="113">
        <f t="shared" si="14"/>
        <v>2.5461803254844284</v>
      </c>
      <c r="E98" s="129">
        <f>E99+E100+E101</f>
        <v>0</v>
      </c>
      <c r="F98" s="129">
        <f>F99+F100+F101</f>
        <v>0</v>
      </c>
      <c r="G98" s="113" t="str">
        <f t="shared" si="15"/>
        <v>0 </v>
      </c>
      <c r="H98" s="129">
        <f>H99+H100+H101</f>
        <v>123754</v>
      </c>
      <c r="I98" s="129">
        <f>I99+I100+I101</f>
        <v>0</v>
      </c>
      <c r="J98" s="129">
        <f>J99+J100+J101</f>
        <v>3151</v>
      </c>
      <c r="K98" s="113">
        <f t="shared" si="16"/>
        <v>2.5461803254844284</v>
      </c>
      <c r="L98" s="68"/>
    </row>
    <row r="99" spans="1:12" s="10" customFormat="1" ht="24.75" customHeight="1">
      <c r="A99" s="130" t="s">
        <v>11</v>
      </c>
      <c r="B99" s="135">
        <v>91016</v>
      </c>
      <c r="C99" s="136">
        <v>2533</v>
      </c>
      <c r="D99" s="113">
        <f t="shared" si="14"/>
        <v>2.7830271600597696</v>
      </c>
      <c r="E99" s="135">
        <v>0</v>
      </c>
      <c r="F99" s="137">
        <v>0</v>
      </c>
      <c r="G99" s="113" t="str">
        <f t="shared" si="15"/>
        <v>0 </v>
      </c>
      <c r="H99" s="133">
        <v>91016</v>
      </c>
      <c r="I99" s="133"/>
      <c r="J99" s="134">
        <f>C99+F99</f>
        <v>2533</v>
      </c>
      <c r="K99" s="113">
        <f t="shared" si="16"/>
        <v>2.7830271600597696</v>
      </c>
      <c r="L99" s="68"/>
    </row>
    <row r="100" spans="1:12" s="10" customFormat="1" ht="39" customHeight="1" hidden="1">
      <c r="A100" s="130" t="s">
        <v>12</v>
      </c>
      <c r="B100" s="135"/>
      <c r="C100" s="136">
        <v>0</v>
      </c>
      <c r="D100" s="113" t="str">
        <f t="shared" si="14"/>
        <v>0 </v>
      </c>
      <c r="E100" s="135">
        <v>0</v>
      </c>
      <c r="F100" s="137">
        <v>0</v>
      </c>
      <c r="G100" s="113" t="str">
        <f t="shared" si="15"/>
        <v>0 </v>
      </c>
      <c r="H100" s="133">
        <f>B100+E100</f>
        <v>0</v>
      </c>
      <c r="I100" s="133"/>
      <c r="J100" s="134">
        <f>C100+F100</f>
        <v>0</v>
      </c>
      <c r="K100" s="113" t="str">
        <f t="shared" si="16"/>
        <v>0 </v>
      </c>
      <c r="L100" s="68"/>
    </row>
    <row r="101" spans="1:12" s="10" customFormat="1" ht="52.5" customHeight="1">
      <c r="A101" s="130" t="s">
        <v>72</v>
      </c>
      <c r="B101" s="135">
        <v>32738</v>
      </c>
      <c r="C101" s="136">
        <v>618</v>
      </c>
      <c r="D101" s="113">
        <f t="shared" si="14"/>
        <v>1.8877145824424217</v>
      </c>
      <c r="E101" s="135">
        <v>0</v>
      </c>
      <c r="F101" s="137">
        <v>0</v>
      </c>
      <c r="G101" s="113" t="str">
        <f t="shared" si="15"/>
        <v>0 </v>
      </c>
      <c r="H101" s="133">
        <v>32738</v>
      </c>
      <c r="I101" s="133"/>
      <c r="J101" s="134">
        <f>C101+F101</f>
        <v>618</v>
      </c>
      <c r="K101" s="113">
        <f t="shared" si="16"/>
        <v>1.8877145824424217</v>
      </c>
      <c r="L101" s="68"/>
    </row>
    <row r="102" spans="1:12" s="10" customFormat="1" ht="25.5" customHeight="1" hidden="1">
      <c r="A102" s="128" t="s">
        <v>83</v>
      </c>
      <c r="B102" s="129">
        <f>B103+B104+B105+B106</f>
        <v>0</v>
      </c>
      <c r="C102" s="139">
        <f>C103+C104+C105+C106</f>
        <v>0</v>
      </c>
      <c r="D102" s="113" t="str">
        <f t="shared" si="14"/>
        <v>0 </v>
      </c>
      <c r="E102" s="129">
        <f>E103+E104+E105+E106</f>
        <v>0</v>
      </c>
      <c r="F102" s="129">
        <f>F103+F104+F105+F106</f>
        <v>0</v>
      </c>
      <c r="G102" s="113" t="str">
        <f t="shared" si="15"/>
        <v>0 </v>
      </c>
      <c r="H102" s="129">
        <f>H103+H104+H105+H106</f>
        <v>0</v>
      </c>
      <c r="I102" s="129"/>
      <c r="J102" s="129">
        <f>J103+J104+J105+J106</f>
        <v>0</v>
      </c>
      <c r="K102" s="113" t="str">
        <f t="shared" si="16"/>
        <v>0 </v>
      </c>
      <c r="L102" s="68"/>
    </row>
    <row r="103" spans="1:12" s="10" customFormat="1" ht="28.5" customHeight="1" hidden="1">
      <c r="A103" s="130" t="s">
        <v>7</v>
      </c>
      <c r="B103" s="135"/>
      <c r="C103" s="136">
        <v>0</v>
      </c>
      <c r="D103" s="113" t="str">
        <f t="shared" si="14"/>
        <v>0 </v>
      </c>
      <c r="E103" s="135">
        <v>0</v>
      </c>
      <c r="F103" s="133">
        <v>0</v>
      </c>
      <c r="G103" s="113" t="str">
        <f t="shared" si="15"/>
        <v>0 </v>
      </c>
      <c r="H103" s="133">
        <f>B103+E103</f>
        <v>0</v>
      </c>
      <c r="I103" s="133"/>
      <c r="J103" s="133">
        <f>C103+F103</f>
        <v>0</v>
      </c>
      <c r="K103" s="113" t="str">
        <f t="shared" si="16"/>
        <v>0 </v>
      </c>
      <c r="L103" s="68"/>
    </row>
    <row r="104" spans="1:12" s="10" customFormat="1" ht="36" customHeight="1" hidden="1">
      <c r="A104" s="130" t="s">
        <v>25</v>
      </c>
      <c r="B104" s="135">
        <v>0</v>
      </c>
      <c r="C104" s="136">
        <v>0</v>
      </c>
      <c r="D104" s="113" t="str">
        <f t="shared" si="14"/>
        <v>0 </v>
      </c>
      <c r="E104" s="135">
        <v>0</v>
      </c>
      <c r="F104" s="133">
        <v>0</v>
      </c>
      <c r="G104" s="113" t="str">
        <f t="shared" si="15"/>
        <v>0 </v>
      </c>
      <c r="H104" s="133">
        <f>B104+E104</f>
        <v>0</v>
      </c>
      <c r="I104" s="133"/>
      <c r="J104" s="133">
        <f>C104+F104</f>
        <v>0</v>
      </c>
      <c r="K104" s="113" t="str">
        <f t="shared" si="16"/>
        <v>0 </v>
      </c>
      <c r="L104" s="68"/>
    </row>
    <row r="105" spans="1:12" s="10" customFormat="1" ht="44.25" customHeight="1" hidden="1">
      <c r="A105" s="130" t="s">
        <v>43</v>
      </c>
      <c r="B105" s="135"/>
      <c r="C105" s="136">
        <v>0</v>
      </c>
      <c r="D105" s="113" t="str">
        <f t="shared" si="14"/>
        <v>0 </v>
      </c>
      <c r="E105" s="135">
        <v>0</v>
      </c>
      <c r="F105" s="133">
        <v>0</v>
      </c>
      <c r="G105" s="113" t="str">
        <f t="shared" si="15"/>
        <v>0 </v>
      </c>
      <c r="H105" s="133">
        <f>B105+E105</f>
        <v>0</v>
      </c>
      <c r="I105" s="133"/>
      <c r="J105" s="133">
        <f>C105+F105</f>
        <v>0</v>
      </c>
      <c r="K105" s="113" t="str">
        <f t="shared" si="16"/>
        <v>0 </v>
      </c>
      <c r="L105" s="68"/>
    </row>
    <row r="106" spans="1:12" s="10" customFormat="1" ht="43.5" customHeight="1" hidden="1">
      <c r="A106" s="130" t="s">
        <v>80</v>
      </c>
      <c r="B106" s="135">
        <v>0</v>
      </c>
      <c r="C106" s="136">
        <v>0</v>
      </c>
      <c r="D106" s="113" t="str">
        <f t="shared" si="14"/>
        <v>0 </v>
      </c>
      <c r="E106" s="135">
        <v>0</v>
      </c>
      <c r="F106" s="137">
        <v>0</v>
      </c>
      <c r="G106" s="113" t="str">
        <f t="shared" si="15"/>
        <v>0 </v>
      </c>
      <c r="H106" s="133">
        <f>B106+E106</f>
        <v>0</v>
      </c>
      <c r="I106" s="133"/>
      <c r="J106" s="133">
        <f>C106+F106</f>
        <v>0</v>
      </c>
      <c r="K106" s="113" t="str">
        <f t="shared" si="16"/>
        <v>0 </v>
      </c>
      <c r="L106" s="68"/>
    </row>
    <row r="107" spans="1:12" s="10" customFormat="1" ht="24.75" customHeight="1">
      <c r="A107" s="128" t="s">
        <v>49</v>
      </c>
      <c r="B107" s="129">
        <f>B108+B109+B110+B111+B112</f>
        <v>229242</v>
      </c>
      <c r="C107" s="129">
        <f>C108+C109+C110+C111+C112</f>
        <v>13919</v>
      </c>
      <c r="D107" s="113">
        <f t="shared" si="14"/>
        <v>6.071749504890029</v>
      </c>
      <c r="E107" s="129">
        <f>E108+E109+E110+E111+E112</f>
        <v>0</v>
      </c>
      <c r="F107" s="129">
        <f>F108+F109+F110+F111+F112</f>
        <v>0</v>
      </c>
      <c r="G107" s="113" t="str">
        <f t="shared" si="15"/>
        <v>0 </v>
      </c>
      <c r="H107" s="129">
        <f>H108+H109+H110+H111+H112</f>
        <v>229242</v>
      </c>
      <c r="I107" s="129">
        <f>I108+I109+I110+I111+I112</f>
        <v>0</v>
      </c>
      <c r="J107" s="129">
        <f>J108+J109+J110+J111+J112</f>
        <v>13919</v>
      </c>
      <c r="K107" s="113">
        <f t="shared" si="16"/>
        <v>6.071749504890029</v>
      </c>
      <c r="L107" s="68"/>
    </row>
    <row r="108" spans="1:12" s="10" customFormat="1" ht="25.5" customHeight="1">
      <c r="A108" s="130" t="s">
        <v>13</v>
      </c>
      <c r="B108" s="135">
        <v>12828</v>
      </c>
      <c r="C108" s="136">
        <v>1115</v>
      </c>
      <c r="D108" s="113">
        <f t="shared" si="14"/>
        <v>8.691923916432803</v>
      </c>
      <c r="E108" s="135">
        <v>0</v>
      </c>
      <c r="F108" s="137">
        <v>0</v>
      </c>
      <c r="G108" s="113" t="str">
        <f t="shared" si="15"/>
        <v>0 </v>
      </c>
      <c r="H108" s="135">
        <v>12828</v>
      </c>
      <c r="I108" s="133"/>
      <c r="J108" s="134">
        <f>C108+F108</f>
        <v>1115</v>
      </c>
      <c r="K108" s="113">
        <f t="shared" si="16"/>
        <v>8.691923916432803</v>
      </c>
      <c r="L108" s="68"/>
    </row>
    <row r="109" spans="1:12" s="10" customFormat="1" ht="45" customHeight="1">
      <c r="A109" s="130" t="s">
        <v>33</v>
      </c>
      <c r="B109" s="135">
        <v>71478</v>
      </c>
      <c r="C109" s="136">
        <v>5931</v>
      </c>
      <c r="D109" s="113">
        <f t="shared" si="14"/>
        <v>8.29765802064971</v>
      </c>
      <c r="E109" s="135">
        <v>0</v>
      </c>
      <c r="F109" s="137">
        <v>0</v>
      </c>
      <c r="G109" s="113" t="str">
        <f t="shared" si="15"/>
        <v>0 </v>
      </c>
      <c r="H109" s="135">
        <v>71478</v>
      </c>
      <c r="I109" s="133"/>
      <c r="J109" s="134">
        <f>C109+F109</f>
        <v>5931</v>
      </c>
      <c r="K109" s="113">
        <f t="shared" si="16"/>
        <v>8.29765802064971</v>
      </c>
      <c r="L109" s="68"/>
    </row>
    <row r="110" spans="1:12" s="10" customFormat="1" ht="42.75" customHeight="1">
      <c r="A110" s="130" t="s">
        <v>31</v>
      </c>
      <c r="B110" s="135">
        <v>101998</v>
      </c>
      <c r="C110" s="136">
        <v>5922</v>
      </c>
      <c r="D110" s="113">
        <f t="shared" si="14"/>
        <v>5.805996196003843</v>
      </c>
      <c r="E110" s="135">
        <v>0</v>
      </c>
      <c r="F110" s="137">
        <v>0</v>
      </c>
      <c r="G110" s="113" t="str">
        <f t="shared" si="15"/>
        <v>0 </v>
      </c>
      <c r="H110" s="135">
        <v>101998</v>
      </c>
      <c r="I110" s="133"/>
      <c r="J110" s="134">
        <f>C110+F110</f>
        <v>5922</v>
      </c>
      <c r="K110" s="113">
        <f t="shared" si="16"/>
        <v>5.805996196003843</v>
      </c>
      <c r="L110" s="68"/>
    </row>
    <row r="111" spans="1:12" s="10" customFormat="1" ht="21" customHeight="1">
      <c r="A111" s="130" t="s">
        <v>57</v>
      </c>
      <c r="B111" s="135">
        <v>28174</v>
      </c>
      <c r="C111" s="136">
        <v>502</v>
      </c>
      <c r="D111" s="113">
        <f t="shared" si="14"/>
        <v>1.7817846241215307</v>
      </c>
      <c r="E111" s="135">
        <v>0</v>
      </c>
      <c r="F111" s="137">
        <v>0</v>
      </c>
      <c r="G111" s="113" t="str">
        <f t="shared" si="15"/>
        <v>0 </v>
      </c>
      <c r="H111" s="135">
        <v>28174</v>
      </c>
      <c r="I111" s="133"/>
      <c r="J111" s="134">
        <f>C111+F111</f>
        <v>502</v>
      </c>
      <c r="K111" s="113">
        <f t="shared" si="16"/>
        <v>1.7817846241215307</v>
      </c>
      <c r="L111" s="68"/>
    </row>
    <row r="112" spans="1:12" s="10" customFormat="1" ht="44.25" customHeight="1">
      <c r="A112" s="130" t="s">
        <v>32</v>
      </c>
      <c r="B112" s="135">
        <v>14764</v>
      </c>
      <c r="C112" s="140">
        <v>449</v>
      </c>
      <c r="D112" s="113">
        <f t="shared" si="14"/>
        <v>3.041181251693308</v>
      </c>
      <c r="E112" s="135">
        <v>0</v>
      </c>
      <c r="F112" s="137">
        <v>0</v>
      </c>
      <c r="G112" s="113" t="str">
        <f t="shared" si="15"/>
        <v>0 </v>
      </c>
      <c r="H112" s="135">
        <v>14764</v>
      </c>
      <c r="I112" s="133"/>
      <c r="J112" s="134">
        <f>C112+F112</f>
        <v>449</v>
      </c>
      <c r="K112" s="113">
        <f t="shared" si="16"/>
        <v>3.041181251693308</v>
      </c>
      <c r="L112" s="68"/>
    </row>
    <row r="113" spans="1:14" s="10" customFormat="1" ht="44.25" customHeight="1">
      <c r="A113" s="141" t="s">
        <v>58</v>
      </c>
      <c r="B113" s="138">
        <f>B114+B115+B116</f>
        <v>44040</v>
      </c>
      <c r="C113" s="138">
        <f>C114+C115+C116</f>
        <v>2131</v>
      </c>
      <c r="D113" s="113">
        <f t="shared" si="14"/>
        <v>4.838782924613987</v>
      </c>
      <c r="E113" s="138">
        <f>E114+E115+E116</f>
        <v>0</v>
      </c>
      <c r="F113" s="138">
        <f>F114+F115+F116</f>
        <v>0</v>
      </c>
      <c r="G113" s="113" t="str">
        <f t="shared" si="15"/>
        <v>0 </v>
      </c>
      <c r="H113" s="138">
        <f>H114+H115+H116</f>
        <v>44040</v>
      </c>
      <c r="I113" s="138">
        <f>I114+I115+I116</f>
        <v>0</v>
      </c>
      <c r="J113" s="138">
        <f>J114+J115+J116</f>
        <v>2131</v>
      </c>
      <c r="K113" s="113">
        <f t="shared" si="16"/>
        <v>4.838782924613987</v>
      </c>
      <c r="L113" s="68"/>
      <c r="N113" s="53"/>
    </row>
    <row r="114" spans="1:12" s="10" customFormat="1" ht="22.5" customHeight="1">
      <c r="A114" s="130" t="s">
        <v>59</v>
      </c>
      <c r="B114" s="135">
        <v>27034</v>
      </c>
      <c r="C114" s="140">
        <v>1018</v>
      </c>
      <c r="D114" s="113">
        <f t="shared" si="14"/>
        <v>3.7656284678552936</v>
      </c>
      <c r="E114" s="135">
        <v>0</v>
      </c>
      <c r="F114" s="133">
        <v>0</v>
      </c>
      <c r="G114" s="113" t="str">
        <f t="shared" si="15"/>
        <v>0 </v>
      </c>
      <c r="H114" s="133">
        <f>B114+E114</f>
        <v>27034</v>
      </c>
      <c r="I114" s="133"/>
      <c r="J114" s="134">
        <f>C114+F114</f>
        <v>1018</v>
      </c>
      <c r="K114" s="113">
        <f t="shared" si="16"/>
        <v>3.7656284678552936</v>
      </c>
      <c r="L114" s="68"/>
    </row>
    <row r="115" spans="1:12" s="10" customFormat="1" ht="22.5" customHeight="1">
      <c r="A115" s="130" t="s">
        <v>60</v>
      </c>
      <c r="B115" s="135">
        <v>16637</v>
      </c>
      <c r="C115" s="140">
        <v>1113</v>
      </c>
      <c r="D115" s="113">
        <f t="shared" si="14"/>
        <v>6.6899080363046215</v>
      </c>
      <c r="E115" s="135">
        <v>0</v>
      </c>
      <c r="F115" s="133">
        <v>0</v>
      </c>
      <c r="G115" s="113" t="str">
        <f t="shared" si="15"/>
        <v>0 </v>
      </c>
      <c r="H115" s="133">
        <f>B115+E115</f>
        <v>16637</v>
      </c>
      <c r="I115" s="133"/>
      <c r="J115" s="134">
        <f>C115+F115</f>
        <v>1113</v>
      </c>
      <c r="K115" s="113">
        <f t="shared" si="16"/>
        <v>6.6899080363046215</v>
      </c>
      <c r="L115" s="68"/>
    </row>
    <row r="116" spans="1:12" s="10" customFormat="1" ht="45.75" customHeight="1">
      <c r="A116" s="130" t="s">
        <v>76</v>
      </c>
      <c r="B116" s="135">
        <v>369</v>
      </c>
      <c r="C116" s="140">
        <v>0</v>
      </c>
      <c r="D116" s="113">
        <f t="shared" si="14"/>
        <v>0</v>
      </c>
      <c r="E116" s="135">
        <v>0</v>
      </c>
      <c r="F116" s="133">
        <v>0</v>
      </c>
      <c r="G116" s="113" t="str">
        <f t="shared" si="15"/>
        <v>0 </v>
      </c>
      <c r="H116" s="133">
        <v>369</v>
      </c>
      <c r="I116" s="133"/>
      <c r="J116" s="134">
        <f>C116+F116</f>
        <v>0</v>
      </c>
      <c r="K116" s="113">
        <f t="shared" si="16"/>
        <v>0</v>
      </c>
      <c r="L116" s="68"/>
    </row>
    <row r="117" spans="1:12" s="10" customFormat="1" ht="39" customHeight="1" hidden="1">
      <c r="A117" s="141" t="s">
        <v>64</v>
      </c>
      <c r="B117" s="138">
        <f>B118+B119</f>
        <v>0</v>
      </c>
      <c r="C117" s="142"/>
      <c r="D117" s="113" t="str">
        <f t="shared" si="14"/>
        <v>0 </v>
      </c>
      <c r="E117" s="138">
        <f>E118+E119</f>
        <v>0</v>
      </c>
      <c r="F117" s="143">
        <f>F118+F119</f>
        <v>0</v>
      </c>
      <c r="G117" s="113" t="str">
        <f t="shared" si="15"/>
        <v>0 </v>
      </c>
      <c r="H117" s="133">
        <f aca="true" t="shared" si="18" ref="H117:H122">B117+E117</f>
        <v>0</v>
      </c>
      <c r="I117" s="143"/>
      <c r="J117" s="134">
        <f aca="true" t="shared" si="19" ref="J117:J122">C117+F117</f>
        <v>0</v>
      </c>
      <c r="K117" s="113" t="str">
        <f t="shared" si="16"/>
        <v>0 </v>
      </c>
      <c r="L117" s="68"/>
    </row>
    <row r="118" spans="1:12" s="10" customFormat="1" ht="39" customHeight="1" hidden="1">
      <c r="A118" s="130" t="s">
        <v>65</v>
      </c>
      <c r="B118" s="135"/>
      <c r="C118" s="140"/>
      <c r="D118" s="113" t="str">
        <f t="shared" si="14"/>
        <v>0 </v>
      </c>
      <c r="E118" s="135">
        <v>0</v>
      </c>
      <c r="F118" s="133">
        <v>0</v>
      </c>
      <c r="G118" s="113" t="str">
        <f t="shared" si="15"/>
        <v>0 </v>
      </c>
      <c r="H118" s="133">
        <f t="shared" si="18"/>
        <v>0</v>
      </c>
      <c r="I118" s="133"/>
      <c r="J118" s="134">
        <f t="shared" si="19"/>
        <v>0</v>
      </c>
      <c r="K118" s="113" t="str">
        <f t="shared" si="16"/>
        <v>0 </v>
      </c>
      <c r="L118" s="68"/>
    </row>
    <row r="119" spans="1:12" s="10" customFormat="1" ht="39" customHeight="1" hidden="1">
      <c r="A119" s="130" t="s">
        <v>66</v>
      </c>
      <c r="B119" s="135">
        <v>0</v>
      </c>
      <c r="C119" s="140"/>
      <c r="D119" s="113" t="str">
        <f t="shared" si="14"/>
        <v>0 </v>
      </c>
      <c r="E119" s="135">
        <v>0</v>
      </c>
      <c r="F119" s="133">
        <v>0</v>
      </c>
      <c r="G119" s="113" t="str">
        <f t="shared" si="15"/>
        <v>0 </v>
      </c>
      <c r="H119" s="133">
        <f t="shared" si="18"/>
        <v>0</v>
      </c>
      <c r="I119" s="133"/>
      <c r="J119" s="134">
        <f t="shared" si="19"/>
        <v>0</v>
      </c>
      <c r="K119" s="113" t="str">
        <f t="shared" si="16"/>
        <v>0 </v>
      </c>
      <c r="L119" s="68"/>
    </row>
    <row r="120" spans="1:12" s="10" customFormat="1" ht="39" customHeight="1" hidden="1">
      <c r="A120" s="130" t="s">
        <v>67</v>
      </c>
      <c r="B120" s="135">
        <v>0</v>
      </c>
      <c r="C120" s="140"/>
      <c r="D120" s="113" t="str">
        <f t="shared" si="14"/>
        <v>0 </v>
      </c>
      <c r="E120" s="135">
        <v>0</v>
      </c>
      <c r="F120" s="133">
        <v>0</v>
      </c>
      <c r="G120" s="113" t="str">
        <f t="shared" si="15"/>
        <v>0 </v>
      </c>
      <c r="H120" s="133">
        <f t="shared" si="18"/>
        <v>0</v>
      </c>
      <c r="I120" s="133"/>
      <c r="J120" s="134">
        <f t="shared" si="19"/>
        <v>0</v>
      </c>
      <c r="K120" s="113" t="str">
        <f t="shared" si="16"/>
        <v>0 </v>
      </c>
      <c r="L120" s="68"/>
    </row>
    <row r="121" spans="1:12" s="10" customFormat="1" ht="39" customHeight="1" hidden="1">
      <c r="A121" s="130" t="s">
        <v>76</v>
      </c>
      <c r="B121" s="135"/>
      <c r="C121" s="140">
        <v>0</v>
      </c>
      <c r="D121" s="113" t="str">
        <f t="shared" si="14"/>
        <v>0 </v>
      </c>
      <c r="E121" s="135">
        <v>0</v>
      </c>
      <c r="F121" s="133">
        <v>0</v>
      </c>
      <c r="G121" s="113" t="str">
        <f t="shared" si="15"/>
        <v>0 </v>
      </c>
      <c r="H121" s="133">
        <f t="shared" si="18"/>
        <v>0</v>
      </c>
      <c r="I121" s="133"/>
      <c r="J121" s="134">
        <f t="shared" si="19"/>
        <v>0</v>
      </c>
      <c r="K121" s="113" t="str">
        <f t="shared" si="16"/>
        <v>0 </v>
      </c>
      <c r="L121" s="68"/>
    </row>
    <row r="122" spans="1:12" s="10" customFormat="1" ht="30.75" customHeight="1" hidden="1">
      <c r="A122" s="130" t="s">
        <v>112</v>
      </c>
      <c r="B122" s="135"/>
      <c r="C122" s="140"/>
      <c r="D122" s="113" t="str">
        <f t="shared" si="14"/>
        <v>0 </v>
      </c>
      <c r="E122" s="135">
        <v>0</v>
      </c>
      <c r="F122" s="133">
        <v>0</v>
      </c>
      <c r="G122" s="113" t="str">
        <f t="shared" si="15"/>
        <v>0 </v>
      </c>
      <c r="H122" s="133">
        <f t="shared" si="18"/>
        <v>0</v>
      </c>
      <c r="I122" s="133"/>
      <c r="J122" s="134">
        <f t="shared" si="19"/>
        <v>0</v>
      </c>
      <c r="K122" s="113"/>
      <c r="L122" s="68"/>
    </row>
    <row r="123" spans="1:12" s="10" customFormat="1" ht="42" customHeight="1">
      <c r="A123" s="141" t="s">
        <v>64</v>
      </c>
      <c r="B123" s="129">
        <f>B124+B126</f>
        <v>1350</v>
      </c>
      <c r="C123" s="129">
        <f>C124+C126</f>
        <v>0</v>
      </c>
      <c r="D123" s="113">
        <f t="shared" si="14"/>
        <v>0</v>
      </c>
      <c r="E123" s="129">
        <f>E125+E124</f>
        <v>0</v>
      </c>
      <c r="F123" s="129">
        <f>F125+F124+F126</f>
        <v>0</v>
      </c>
      <c r="G123" s="113" t="str">
        <f t="shared" si="15"/>
        <v>0 </v>
      </c>
      <c r="H123" s="129">
        <f>H124+H126</f>
        <v>1350</v>
      </c>
      <c r="I123" s="129">
        <f>I125+I124+I126</f>
        <v>0</v>
      </c>
      <c r="J123" s="129">
        <f>J125+J124+J126</f>
        <v>0</v>
      </c>
      <c r="K123" s="113">
        <f t="shared" si="16"/>
        <v>0</v>
      </c>
      <c r="L123" s="68"/>
    </row>
    <row r="124" spans="1:12" s="10" customFormat="1" ht="24.75" customHeight="1">
      <c r="A124" s="130" t="s">
        <v>65</v>
      </c>
      <c r="B124" s="131">
        <v>300</v>
      </c>
      <c r="C124" s="132">
        <v>0</v>
      </c>
      <c r="D124" s="113">
        <f t="shared" si="14"/>
        <v>0</v>
      </c>
      <c r="E124" s="131">
        <v>0</v>
      </c>
      <c r="F124" s="131">
        <v>0</v>
      </c>
      <c r="G124" s="113" t="str">
        <f t="shared" si="15"/>
        <v>0 </v>
      </c>
      <c r="H124" s="133">
        <f>B124+E124</f>
        <v>300</v>
      </c>
      <c r="I124" s="133"/>
      <c r="J124" s="134">
        <f>C124+F124</f>
        <v>0</v>
      </c>
      <c r="K124" s="113">
        <f t="shared" si="16"/>
        <v>0</v>
      </c>
      <c r="L124" s="68"/>
    </row>
    <row r="125" spans="1:12" s="10" customFormat="1" ht="39" customHeight="1" hidden="1">
      <c r="A125" s="130" t="s">
        <v>66</v>
      </c>
      <c r="B125" s="135"/>
      <c r="C125" s="140">
        <v>0</v>
      </c>
      <c r="D125" s="113" t="str">
        <f t="shared" si="14"/>
        <v>0 </v>
      </c>
      <c r="E125" s="135">
        <v>0</v>
      </c>
      <c r="F125" s="133">
        <v>0</v>
      </c>
      <c r="G125" s="113" t="str">
        <f t="shared" si="15"/>
        <v>0 </v>
      </c>
      <c r="H125" s="133">
        <f>B125+E125</f>
        <v>0</v>
      </c>
      <c r="I125" s="133"/>
      <c r="J125" s="134">
        <f>C125+F125</f>
        <v>0</v>
      </c>
      <c r="K125" s="113" t="str">
        <f t="shared" si="16"/>
        <v>0 </v>
      </c>
      <c r="L125" s="68"/>
    </row>
    <row r="126" spans="1:12" s="10" customFormat="1" ht="48.75" customHeight="1">
      <c r="A126" s="130" t="s">
        <v>66</v>
      </c>
      <c r="B126" s="135">
        <v>1050</v>
      </c>
      <c r="C126" s="140">
        <v>0</v>
      </c>
      <c r="D126" s="113">
        <f t="shared" si="14"/>
        <v>0</v>
      </c>
      <c r="E126" s="135">
        <v>0</v>
      </c>
      <c r="F126" s="133">
        <v>0</v>
      </c>
      <c r="G126" s="113" t="str">
        <f t="shared" si="15"/>
        <v>0 </v>
      </c>
      <c r="H126" s="133">
        <f>B126+E126</f>
        <v>1050</v>
      </c>
      <c r="I126" s="133"/>
      <c r="J126" s="134">
        <f>C126+F126</f>
        <v>0</v>
      </c>
      <c r="K126" s="113">
        <f t="shared" si="16"/>
        <v>0</v>
      </c>
      <c r="L126" s="68"/>
    </row>
    <row r="127" spans="1:12" s="51" customFormat="1" ht="39" customHeight="1" hidden="1">
      <c r="A127" s="141" t="s">
        <v>97</v>
      </c>
      <c r="B127" s="138">
        <f>B128</f>
        <v>0</v>
      </c>
      <c r="C127" s="138">
        <f>C128</f>
        <v>0</v>
      </c>
      <c r="D127" s="113" t="str">
        <f t="shared" si="14"/>
        <v>0 </v>
      </c>
      <c r="E127" s="138">
        <f aca="true" t="shared" si="20" ref="E127:J127">E128</f>
        <v>0</v>
      </c>
      <c r="F127" s="138">
        <f t="shared" si="20"/>
        <v>0</v>
      </c>
      <c r="G127" s="138" t="str">
        <f t="shared" si="20"/>
        <v>0 </v>
      </c>
      <c r="H127" s="138">
        <f t="shared" si="20"/>
        <v>0</v>
      </c>
      <c r="I127" s="138">
        <f t="shared" si="20"/>
        <v>0</v>
      </c>
      <c r="J127" s="144">
        <f t="shared" si="20"/>
        <v>0</v>
      </c>
      <c r="K127" s="113" t="str">
        <f t="shared" si="16"/>
        <v>0 </v>
      </c>
      <c r="L127" s="68"/>
    </row>
    <row r="128" spans="1:12" s="10" customFormat="1" ht="39" customHeight="1" hidden="1">
      <c r="A128" s="130" t="s">
        <v>97</v>
      </c>
      <c r="B128" s="135">
        <v>0</v>
      </c>
      <c r="C128" s="145">
        <v>0</v>
      </c>
      <c r="D128" s="113" t="str">
        <f t="shared" si="14"/>
        <v>0 </v>
      </c>
      <c r="E128" s="135">
        <v>0</v>
      </c>
      <c r="F128" s="133">
        <v>0</v>
      </c>
      <c r="G128" s="135" t="str">
        <f>G129</f>
        <v>0 </v>
      </c>
      <c r="H128" s="133">
        <f>B128+E128</f>
        <v>0</v>
      </c>
      <c r="I128" s="133">
        <f>C128+F128</f>
        <v>0</v>
      </c>
      <c r="J128" s="137">
        <f>D128+G128</f>
        <v>0</v>
      </c>
      <c r="K128" s="113" t="str">
        <f t="shared" si="16"/>
        <v>0 </v>
      </c>
      <c r="L128" s="68"/>
    </row>
    <row r="129" spans="1:12" s="10" customFormat="1" ht="48" customHeight="1">
      <c r="A129" s="128" t="s">
        <v>50</v>
      </c>
      <c r="B129" s="129">
        <f>B130+B131+B132</f>
        <v>39654</v>
      </c>
      <c r="C129" s="129">
        <f>C130+C131+C132</f>
        <v>2127</v>
      </c>
      <c r="D129" s="113">
        <f t="shared" si="14"/>
        <v>5.363897715236798</v>
      </c>
      <c r="E129" s="129">
        <f>E130+E131+E132</f>
        <v>0</v>
      </c>
      <c r="F129" s="129">
        <f>F130+F131+F132</f>
        <v>0</v>
      </c>
      <c r="G129" s="113" t="str">
        <f>IF(E129=0,"0 ",F129/E129*100)</f>
        <v>0 </v>
      </c>
      <c r="H129" s="129">
        <f>H130+H131+H132</f>
        <v>0</v>
      </c>
      <c r="I129" s="129">
        <f>I130+I131+I132</f>
        <v>2127</v>
      </c>
      <c r="J129" s="139">
        <f>J130+J131+J132</f>
        <v>0</v>
      </c>
      <c r="K129" s="113" t="str">
        <f t="shared" si="16"/>
        <v>0 </v>
      </c>
      <c r="L129" s="68"/>
    </row>
    <row r="130" spans="1:12" s="10" customFormat="1" ht="66.75" customHeight="1">
      <c r="A130" s="130" t="s">
        <v>61</v>
      </c>
      <c r="B130" s="135">
        <v>39654</v>
      </c>
      <c r="C130" s="145">
        <v>2127</v>
      </c>
      <c r="D130" s="113">
        <f t="shared" si="14"/>
        <v>5.363897715236798</v>
      </c>
      <c r="E130" s="135">
        <v>0</v>
      </c>
      <c r="F130" s="133">
        <v>0</v>
      </c>
      <c r="G130" s="113" t="str">
        <f>IF(E130=0,"0 ",F130/E130*100)</f>
        <v>0 </v>
      </c>
      <c r="H130" s="133">
        <v>0</v>
      </c>
      <c r="I130" s="133">
        <v>2127</v>
      </c>
      <c r="J130" s="134">
        <v>0</v>
      </c>
      <c r="K130" s="113" t="str">
        <f t="shared" si="16"/>
        <v>0 </v>
      </c>
      <c r="L130" s="68"/>
    </row>
    <row r="131" spans="1:12" s="10" customFormat="1" ht="28.5" customHeight="1" hidden="1">
      <c r="A131" s="130" t="s">
        <v>63</v>
      </c>
      <c r="B131" s="135">
        <v>0</v>
      </c>
      <c r="C131" s="145">
        <v>0</v>
      </c>
      <c r="D131" s="113" t="str">
        <f t="shared" si="14"/>
        <v>0 </v>
      </c>
      <c r="E131" s="135">
        <v>0</v>
      </c>
      <c r="F131" s="133">
        <v>0</v>
      </c>
      <c r="G131" s="113" t="str">
        <f>IF(E131=0,"0 ",F131/E131*100)</f>
        <v>0 </v>
      </c>
      <c r="H131" s="133">
        <v>0</v>
      </c>
      <c r="I131" s="133">
        <v>0</v>
      </c>
      <c r="J131" s="133">
        <f>C131+F131-I131</f>
        <v>0</v>
      </c>
      <c r="K131" s="113" t="str">
        <f t="shared" si="16"/>
        <v>0 </v>
      </c>
      <c r="L131" s="68"/>
    </row>
    <row r="132" spans="1:12" s="10" customFormat="1" ht="27.75" customHeight="1" hidden="1">
      <c r="A132" s="130" t="s">
        <v>62</v>
      </c>
      <c r="B132" s="135">
        <v>0</v>
      </c>
      <c r="C132" s="145">
        <v>0</v>
      </c>
      <c r="D132" s="113" t="str">
        <f t="shared" si="14"/>
        <v>0 </v>
      </c>
      <c r="E132" s="145">
        <v>0</v>
      </c>
      <c r="F132" s="133">
        <v>0</v>
      </c>
      <c r="G132" s="113" t="str">
        <f>IF(E132=0,"0 ",F132/E132*100)</f>
        <v>0 </v>
      </c>
      <c r="H132" s="133">
        <f>B132+E132</f>
        <v>0</v>
      </c>
      <c r="I132" s="133"/>
      <c r="J132" s="133">
        <f>C132+F132</f>
        <v>0</v>
      </c>
      <c r="K132" s="113" t="str">
        <f t="shared" si="16"/>
        <v>0 </v>
      </c>
      <c r="L132" s="68"/>
    </row>
    <row r="133" spans="1:14" s="10" customFormat="1" ht="36" customHeight="1">
      <c r="A133" s="141" t="s">
        <v>4</v>
      </c>
      <c r="B133" s="143">
        <f>B56+B64+B67+B72+B80+B86+B89+B98+B102+B107+B113+B123+B129+B127</f>
        <v>1193881</v>
      </c>
      <c r="C133" s="143">
        <f>C56+C64+C67+C72+C80+C86+C89+C98+C102+C107+C113+C123+C129+C127</f>
        <v>42010</v>
      </c>
      <c r="D133" s="113">
        <f t="shared" si="14"/>
        <v>3.518776159432975</v>
      </c>
      <c r="E133" s="143">
        <f>E56+E64+E67+E72+E80+E86+E89+E98+E102+E107+E113+E123+E129+E127</f>
        <v>103656</v>
      </c>
      <c r="F133" s="143">
        <f>F56+F64+F67+F72+F80+F86+F89+F98+F102+F107+F113+F123+F129+F127</f>
        <v>3399</v>
      </c>
      <c r="G133" s="113">
        <f>IF(E133=0,"0 ",F133/E133*100)</f>
        <v>3.2791155360037045</v>
      </c>
      <c r="H133" s="143">
        <f>H56+H64+H67+H72+H80+H86+H89+H98+H102+H107+H113+H123+H129+H127</f>
        <v>1241007</v>
      </c>
      <c r="I133" s="143">
        <f>I56+I64+I67+I72+I80+I86+I89+I98+I102+I107+I113+I123+I129+I127+I70</f>
        <v>2127</v>
      </c>
      <c r="J133" s="143">
        <f>J56+J64+J67+J72+J80+J86+J89+J98+J102+J107+J113+J123+J129+J127</f>
        <v>43282</v>
      </c>
      <c r="K133" s="113">
        <f t="shared" si="16"/>
        <v>3.4876515603860416</v>
      </c>
      <c r="L133" s="68"/>
      <c r="N133" s="68"/>
    </row>
    <row r="134" spans="1:11" s="29" customFormat="1" ht="29.25" customHeight="1">
      <c r="A134" s="150" t="s">
        <v>116</v>
      </c>
      <c r="B134" s="127">
        <f>B52-B133</f>
        <v>-5000</v>
      </c>
      <c r="C134" s="127">
        <f>C52-C133</f>
        <v>21649</v>
      </c>
      <c r="D134" s="127"/>
      <c r="E134" s="127">
        <f>E52-E133</f>
        <v>0</v>
      </c>
      <c r="F134" s="127">
        <f>F52-F133</f>
        <v>-1421</v>
      </c>
      <c r="G134" s="127"/>
      <c r="H134" s="127">
        <f>H52-H133</f>
        <v>-5000</v>
      </c>
      <c r="I134" s="127">
        <f>I52-I133</f>
        <v>65071</v>
      </c>
      <c r="J134" s="127">
        <f>J52-J133</f>
        <v>20228</v>
      </c>
      <c r="K134" s="127"/>
    </row>
    <row r="135" spans="1:11" s="29" customFormat="1" ht="12" customHeight="1">
      <c r="A135" s="97"/>
      <c r="B135" s="97"/>
      <c r="C135" s="97"/>
      <c r="D135" s="97"/>
      <c r="E135" s="97"/>
      <c r="F135" s="98"/>
      <c r="G135" s="98"/>
      <c r="H135" s="98"/>
      <c r="I135" s="98"/>
      <c r="J135" s="99"/>
      <c r="K135" s="99"/>
    </row>
    <row r="136" spans="1:13" s="10" customFormat="1" ht="87" customHeight="1">
      <c r="A136" s="194" t="s">
        <v>139</v>
      </c>
      <c r="B136" s="195"/>
      <c r="C136" s="195"/>
      <c r="D136" s="146"/>
      <c r="E136" s="147"/>
      <c r="F136" s="148"/>
      <c r="G136" s="149"/>
      <c r="H136" s="148" t="s">
        <v>138</v>
      </c>
      <c r="I136" s="100"/>
      <c r="J136" s="101"/>
      <c r="K136" s="102" t="s">
        <v>93</v>
      </c>
      <c r="L136" s="68"/>
      <c r="M136" s="95"/>
    </row>
    <row r="137" spans="1:11" s="10" customFormat="1" ht="15.75" customHeight="1">
      <c r="A137" s="54"/>
      <c r="B137" s="52"/>
      <c r="C137" s="55"/>
      <c r="D137" s="42"/>
      <c r="F137" s="22"/>
      <c r="G137" s="23"/>
      <c r="J137" s="26"/>
      <c r="K137" s="29"/>
    </row>
    <row r="138" spans="3:11" s="10" customFormat="1" ht="17.25">
      <c r="C138" s="56"/>
      <c r="D138" s="57"/>
      <c r="G138" s="29"/>
      <c r="J138" s="30"/>
      <c r="K138" s="29"/>
    </row>
    <row r="139" ht="17.25">
      <c r="E139" s="60"/>
    </row>
    <row r="140" spans="8:10" ht="17.25">
      <c r="H140" s="37"/>
      <c r="I140" s="37"/>
      <c r="J140" s="37"/>
    </row>
    <row r="141" spans="7:10" ht="17.25">
      <c r="G141" s="22"/>
      <c r="H141" s="23"/>
      <c r="I141" s="23"/>
      <c r="J141" s="10"/>
    </row>
  </sheetData>
  <sheetProtection/>
  <mergeCells count="15">
    <mergeCell ref="A53:K53"/>
    <mergeCell ref="A54:A55"/>
    <mergeCell ref="B54:D54"/>
    <mergeCell ref="E54:G54"/>
    <mergeCell ref="H54:K54"/>
    <mergeCell ref="A136:C136"/>
    <mergeCell ref="A1:J1"/>
    <mergeCell ref="A2:J2"/>
    <mergeCell ref="A3:J3"/>
    <mergeCell ref="J5:K5"/>
    <mergeCell ref="A6:K6"/>
    <mergeCell ref="A7:A8"/>
    <mergeCell ref="B7:D7"/>
    <mergeCell ref="E7:G7"/>
    <mergeCell ref="H7:K7"/>
  </mergeCells>
  <printOptions horizontalCentered="1"/>
  <pageMargins left="0" right="0" top="0.15748031496062992" bottom="0" header="0.15748031496062992" footer="0.15748031496062992"/>
  <pageSetup fitToHeight="3" fitToWidth="1" horizontalDpi="600" verticalDpi="600" orientation="portrait" paperSize="9" scale="54" r:id="rId2"/>
  <rowBreaks count="1" manualBreakCount="1">
    <brk id="5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3"/>
  <sheetViews>
    <sheetView zoomScale="80" zoomScaleNormal="80" zoomScaleSheetLayoutView="85" zoomScalePageLayoutView="0" workbookViewId="0" topLeftCell="A70">
      <selection activeCell="F46" sqref="F46"/>
    </sheetView>
  </sheetViews>
  <sheetFormatPr defaultColWidth="9.00390625" defaultRowHeight="12.75"/>
  <cols>
    <col min="1" max="1" width="33.875" style="31" customWidth="1"/>
    <col min="2" max="2" width="13.375" style="31" customWidth="1"/>
    <col min="3" max="3" width="15.75390625" style="32" customWidth="1"/>
    <col min="4" max="4" width="11.00390625" style="33" bestFit="1" customWidth="1"/>
    <col min="5" max="5" width="13.125" style="31" customWidth="1"/>
    <col min="6" max="6" width="14.25390625" style="35" customWidth="1"/>
    <col min="7" max="7" width="11.00390625" style="36" customWidth="1"/>
    <col min="8" max="8" width="13.125" style="35" customWidth="1"/>
    <col min="9" max="9" width="11.875" style="35" hidden="1" customWidth="1"/>
    <col min="10" max="10" width="14.75390625" style="35" customWidth="1"/>
    <col min="11" max="11" width="12.125" style="5" customWidth="1"/>
    <col min="12" max="16384" width="9.125" style="6" customWidth="1"/>
  </cols>
  <sheetData>
    <row r="1" spans="1:10" ht="15.75" customHeight="1">
      <c r="A1" s="196" t="s">
        <v>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7.25" customHeight="1">
      <c r="A2" s="197" t="s">
        <v>24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5.75" customHeight="1">
      <c r="A3" s="196" t="s">
        <v>141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198" t="s">
        <v>37</v>
      </c>
      <c r="K5" s="198"/>
    </row>
    <row r="6" spans="1:11" ht="16.5">
      <c r="A6" s="199" t="s">
        <v>42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7.25" customHeight="1">
      <c r="A7" s="202" t="s">
        <v>0</v>
      </c>
      <c r="B7" s="204" t="s">
        <v>23</v>
      </c>
      <c r="C7" s="205"/>
      <c r="D7" s="206"/>
      <c r="E7" s="207" t="s">
        <v>38</v>
      </c>
      <c r="F7" s="208"/>
      <c r="G7" s="209"/>
      <c r="H7" s="210" t="s">
        <v>73</v>
      </c>
      <c r="I7" s="210"/>
      <c r="J7" s="210"/>
      <c r="K7" s="210"/>
    </row>
    <row r="8" spans="1:11" s="8" customFormat="1" ht="70.5" customHeight="1">
      <c r="A8" s="203"/>
      <c r="B8" s="69" t="s">
        <v>145</v>
      </c>
      <c r="C8" s="3" t="s">
        <v>143</v>
      </c>
      <c r="D8" s="70" t="s">
        <v>52</v>
      </c>
      <c r="E8" s="69" t="s">
        <v>145</v>
      </c>
      <c r="F8" s="3" t="s">
        <v>143</v>
      </c>
      <c r="G8" s="70" t="s">
        <v>52</v>
      </c>
      <c r="H8" s="69" t="s">
        <v>145</v>
      </c>
      <c r="I8" s="3" t="s">
        <v>140</v>
      </c>
      <c r="J8" s="69" t="s">
        <v>144</v>
      </c>
      <c r="K8" s="70" t="s">
        <v>52</v>
      </c>
    </row>
    <row r="9" spans="1:11" s="8" customFormat="1" ht="29.25" customHeight="1">
      <c r="A9" s="71" t="s">
        <v>1</v>
      </c>
      <c r="B9" s="72">
        <f>SUM(B10:B19)</f>
        <v>7700</v>
      </c>
      <c r="C9" s="48">
        <f>C10+C11+C12+C13+C14+C15+C16+C17+C18</f>
        <v>11045</v>
      </c>
      <c r="D9" s="73">
        <f aca="true" t="shared" si="0" ref="D9:D15">C9/B9*100</f>
        <v>143.44155844155844</v>
      </c>
      <c r="E9" s="72">
        <f>SUM(E10:E19)</f>
        <v>1178</v>
      </c>
      <c r="F9" s="48">
        <f>SUM(F10:F19)</f>
        <v>-306</v>
      </c>
      <c r="G9" s="73">
        <f>F9/E9*100</f>
        <v>-25.97623089983022</v>
      </c>
      <c r="H9" s="74">
        <f aca="true" t="shared" si="1" ref="H9:H37">B9+E9</f>
        <v>8878</v>
      </c>
      <c r="I9" s="74"/>
      <c r="J9" s="74">
        <f aca="true" t="shared" si="2" ref="J9:J34">C9+F9</f>
        <v>10739</v>
      </c>
      <c r="K9" s="73">
        <f aca="true" t="shared" si="3" ref="K9:K18">J9/H9*100</f>
        <v>120.96192836224375</v>
      </c>
    </row>
    <row r="10" spans="1:11" s="10" customFormat="1" ht="20.25" customHeight="1">
      <c r="A10" s="75" t="s">
        <v>89</v>
      </c>
      <c r="B10" s="76">
        <v>5898</v>
      </c>
      <c r="C10" s="153">
        <v>9930</v>
      </c>
      <c r="D10" s="73">
        <f t="shared" si="0"/>
        <v>168.3621566632757</v>
      </c>
      <c r="E10" s="64">
        <v>612</v>
      </c>
      <c r="F10" s="157">
        <v>972</v>
      </c>
      <c r="G10" s="73">
        <f>F10/E10*100</f>
        <v>158.8235294117647</v>
      </c>
      <c r="H10" s="64">
        <f t="shared" si="1"/>
        <v>6510</v>
      </c>
      <c r="I10" s="64"/>
      <c r="J10" s="64">
        <f t="shared" si="2"/>
        <v>10902</v>
      </c>
      <c r="K10" s="73">
        <f t="shared" si="3"/>
        <v>167.46543778801845</v>
      </c>
    </row>
    <row r="11" spans="1:11" s="10" customFormat="1" ht="19.5" customHeight="1">
      <c r="A11" s="75" t="s">
        <v>94</v>
      </c>
      <c r="B11" s="76">
        <v>1198</v>
      </c>
      <c r="C11" s="153">
        <v>566</v>
      </c>
      <c r="D11" s="73">
        <f t="shared" si="0"/>
        <v>47.24540901502504</v>
      </c>
      <c r="E11" s="64">
        <v>304</v>
      </c>
      <c r="F11" s="157">
        <v>144</v>
      </c>
      <c r="G11" s="73">
        <f>F11/E11*100</f>
        <v>47.368421052631575</v>
      </c>
      <c r="H11" s="64">
        <f t="shared" si="1"/>
        <v>1502</v>
      </c>
      <c r="I11" s="64"/>
      <c r="J11" s="64">
        <f t="shared" si="2"/>
        <v>710</v>
      </c>
      <c r="K11" s="73">
        <f t="shared" si="3"/>
        <v>47.270306258322236</v>
      </c>
    </row>
    <row r="12" spans="1:11" s="10" customFormat="1" ht="49.5" customHeight="1">
      <c r="A12" s="44" t="s">
        <v>128</v>
      </c>
      <c r="B12" s="76">
        <v>81</v>
      </c>
      <c r="C12" s="153">
        <v>184</v>
      </c>
      <c r="D12" s="73">
        <v>0</v>
      </c>
      <c r="E12" s="64">
        <v>0</v>
      </c>
      <c r="F12" s="157">
        <v>0</v>
      </c>
      <c r="G12" s="73">
        <v>0</v>
      </c>
      <c r="H12" s="64">
        <f t="shared" si="1"/>
        <v>81</v>
      </c>
      <c r="I12" s="64"/>
      <c r="J12" s="64">
        <f t="shared" si="2"/>
        <v>184</v>
      </c>
      <c r="K12" s="73">
        <v>0</v>
      </c>
    </row>
    <row r="13" spans="1:11" s="10" customFormat="1" ht="51.75" customHeight="1">
      <c r="A13" s="75" t="s">
        <v>84</v>
      </c>
      <c r="B13" s="77">
        <v>-2</v>
      </c>
      <c r="C13" s="154">
        <v>-108</v>
      </c>
      <c r="D13" s="73">
        <f t="shared" si="0"/>
        <v>5400</v>
      </c>
      <c r="E13" s="64">
        <v>0</v>
      </c>
      <c r="F13" s="157">
        <v>0</v>
      </c>
      <c r="G13" s="73">
        <v>0</v>
      </c>
      <c r="H13" s="64">
        <f t="shared" si="1"/>
        <v>-2</v>
      </c>
      <c r="I13" s="64"/>
      <c r="J13" s="64">
        <f t="shared" si="2"/>
        <v>-108</v>
      </c>
      <c r="K13" s="73">
        <f t="shared" si="3"/>
        <v>5400</v>
      </c>
    </row>
    <row r="14" spans="1:15" s="10" customFormat="1" ht="33" customHeight="1">
      <c r="A14" s="75" t="s">
        <v>15</v>
      </c>
      <c r="B14" s="77">
        <v>153</v>
      </c>
      <c r="C14" s="154">
        <v>0</v>
      </c>
      <c r="D14" s="73">
        <f t="shared" si="0"/>
        <v>0</v>
      </c>
      <c r="E14" s="64">
        <v>66</v>
      </c>
      <c r="F14" s="157">
        <v>0</v>
      </c>
      <c r="G14" s="73">
        <f>F14/E14*100</f>
        <v>0</v>
      </c>
      <c r="H14" s="64">
        <f t="shared" si="1"/>
        <v>219</v>
      </c>
      <c r="I14" s="64"/>
      <c r="J14" s="64">
        <f t="shared" si="2"/>
        <v>0</v>
      </c>
      <c r="K14" s="73">
        <f t="shared" si="3"/>
        <v>0</v>
      </c>
      <c r="O14" s="10" t="s">
        <v>93</v>
      </c>
    </row>
    <row r="15" spans="1:11" s="10" customFormat="1" ht="52.5" customHeight="1">
      <c r="A15" s="75" t="s">
        <v>111</v>
      </c>
      <c r="B15" s="76">
        <v>162</v>
      </c>
      <c r="C15" s="153">
        <v>357</v>
      </c>
      <c r="D15" s="73">
        <f t="shared" si="0"/>
        <v>220.37037037037038</v>
      </c>
      <c r="E15" s="64">
        <v>0</v>
      </c>
      <c r="F15" s="157">
        <v>0</v>
      </c>
      <c r="G15" s="73">
        <v>0</v>
      </c>
      <c r="H15" s="64">
        <f t="shared" si="1"/>
        <v>162</v>
      </c>
      <c r="I15" s="64"/>
      <c r="J15" s="64">
        <f t="shared" si="2"/>
        <v>357</v>
      </c>
      <c r="K15" s="73">
        <f t="shared" si="3"/>
        <v>220.37037037037038</v>
      </c>
    </row>
    <row r="16" spans="1:11" s="8" customFormat="1" ht="35.25" customHeight="1">
      <c r="A16" s="75" t="s">
        <v>85</v>
      </c>
      <c r="B16" s="77">
        <v>0</v>
      </c>
      <c r="C16" s="154">
        <v>0</v>
      </c>
      <c r="D16" s="73">
        <v>0</v>
      </c>
      <c r="E16" s="64">
        <v>75</v>
      </c>
      <c r="F16" s="157">
        <v>-131</v>
      </c>
      <c r="G16" s="73">
        <f>F16/E16*100</f>
        <v>-174.66666666666666</v>
      </c>
      <c r="H16" s="64">
        <f t="shared" si="1"/>
        <v>75</v>
      </c>
      <c r="I16" s="64"/>
      <c r="J16" s="64">
        <f t="shared" si="2"/>
        <v>-131</v>
      </c>
      <c r="K16" s="73">
        <f t="shared" si="3"/>
        <v>-174.66666666666666</v>
      </c>
    </row>
    <row r="17" spans="1:15" s="8" customFormat="1" ht="20.25" customHeight="1">
      <c r="A17" s="75" t="s">
        <v>86</v>
      </c>
      <c r="B17" s="77">
        <v>0</v>
      </c>
      <c r="C17" s="154">
        <v>0</v>
      </c>
      <c r="D17" s="73">
        <v>0</v>
      </c>
      <c r="E17" s="64">
        <v>121</v>
      </c>
      <c r="F17" s="157">
        <v>-1291</v>
      </c>
      <c r="G17" s="73">
        <f>F17/E17*100</f>
        <v>-1066.9421487603306</v>
      </c>
      <c r="H17" s="64">
        <f t="shared" si="1"/>
        <v>121</v>
      </c>
      <c r="I17" s="64"/>
      <c r="J17" s="64">
        <f t="shared" si="2"/>
        <v>-1291</v>
      </c>
      <c r="K17" s="73">
        <f t="shared" si="3"/>
        <v>-1066.9421487603306</v>
      </c>
      <c r="L17" s="11"/>
      <c r="M17" s="11"/>
      <c r="N17" s="11"/>
      <c r="O17" s="11"/>
    </row>
    <row r="18" spans="1:15" s="8" customFormat="1" ht="16.5" customHeight="1">
      <c r="A18" s="75" t="s">
        <v>87</v>
      </c>
      <c r="B18" s="76">
        <v>210</v>
      </c>
      <c r="C18" s="153">
        <v>116</v>
      </c>
      <c r="D18" s="73">
        <f>C18/B18*100</f>
        <v>55.23809523809524</v>
      </c>
      <c r="E18" s="64">
        <v>0</v>
      </c>
      <c r="F18" s="157">
        <v>0</v>
      </c>
      <c r="G18" s="73">
        <v>0</v>
      </c>
      <c r="H18" s="64">
        <f t="shared" si="1"/>
        <v>210</v>
      </c>
      <c r="I18" s="64"/>
      <c r="J18" s="64">
        <f t="shared" si="2"/>
        <v>116</v>
      </c>
      <c r="K18" s="73">
        <f t="shared" si="3"/>
        <v>55.23809523809524</v>
      </c>
      <c r="L18" s="11"/>
      <c r="M18" s="11"/>
      <c r="N18" s="11"/>
      <c r="O18" s="11"/>
    </row>
    <row r="19" spans="1:15" s="8" customFormat="1" ht="84.75" customHeight="1" hidden="1">
      <c r="A19" s="75" t="s">
        <v>88</v>
      </c>
      <c r="B19" s="76"/>
      <c r="C19" s="14"/>
      <c r="D19" s="73">
        <v>0</v>
      </c>
      <c r="E19" s="64"/>
      <c r="F19" s="9"/>
      <c r="G19" s="73">
        <v>0</v>
      </c>
      <c r="H19" s="64">
        <f t="shared" si="1"/>
        <v>0</v>
      </c>
      <c r="I19" s="64"/>
      <c r="J19" s="64">
        <f t="shared" si="2"/>
        <v>0</v>
      </c>
      <c r="K19" s="73">
        <v>0</v>
      </c>
      <c r="L19" s="11"/>
      <c r="M19" s="11"/>
      <c r="N19" s="11"/>
      <c r="O19" s="11"/>
    </row>
    <row r="20" spans="1:15" s="13" customFormat="1" ht="31.5" customHeight="1">
      <c r="A20" s="71" t="s">
        <v>2</v>
      </c>
      <c r="B20" s="72">
        <f>SUM(B21:B33)</f>
        <v>5148</v>
      </c>
      <c r="C20" s="48">
        <f>C21+C22+C23+C24+C25+C26+C27+C28+C29+C31+C33</f>
        <v>7401</v>
      </c>
      <c r="D20" s="73">
        <f aca="true" t="shared" si="4" ref="D20:D32">C20/B20*100</f>
        <v>143.76456876456876</v>
      </c>
      <c r="E20" s="72">
        <f>SUM(E21:E33)</f>
        <v>105</v>
      </c>
      <c r="F20" s="48">
        <f>SUM(F21:F33)</f>
        <v>157</v>
      </c>
      <c r="G20" s="73">
        <f>F20/E20*100</f>
        <v>149.52380952380952</v>
      </c>
      <c r="H20" s="74">
        <f t="shared" si="1"/>
        <v>5253</v>
      </c>
      <c r="I20" s="74"/>
      <c r="J20" s="74">
        <f t="shared" si="2"/>
        <v>7558</v>
      </c>
      <c r="K20" s="73">
        <f>J20/H20*100</f>
        <v>143.8796877974491</v>
      </c>
      <c r="L20" s="12"/>
      <c r="M20" s="12"/>
      <c r="N20" s="12"/>
      <c r="O20" s="12"/>
    </row>
    <row r="21" spans="1:11" s="8" customFormat="1" ht="17.25" customHeight="1">
      <c r="A21" s="78" t="s">
        <v>16</v>
      </c>
      <c r="B21" s="76">
        <v>4678</v>
      </c>
      <c r="C21" s="153">
        <v>6236</v>
      </c>
      <c r="D21" s="73">
        <f t="shared" si="4"/>
        <v>133.30483112441215</v>
      </c>
      <c r="E21" s="64">
        <v>71</v>
      </c>
      <c r="F21" s="157">
        <v>127</v>
      </c>
      <c r="G21" s="73">
        <f>F21/E21*100</f>
        <v>178.8732394366197</v>
      </c>
      <c r="H21" s="64">
        <f t="shared" si="1"/>
        <v>4749</v>
      </c>
      <c r="I21" s="64"/>
      <c r="J21" s="64">
        <f t="shared" si="2"/>
        <v>6363</v>
      </c>
      <c r="K21" s="73">
        <f>J21/H21*100</f>
        <v>133.98610233733416</v>
      </c>
    </row>
    <row r="22" spans="1:11" s="8" customFormat="1" ht="20.25" customHeight="1">
      <c r="A22" s="78" t="s">
        <v>41</v>
      </c>
      <c r="B22" s="76">
        <v>47</v>
      </c>
      <c r="C22" s="153">
        <v>150</v>
      </c>
      <c r="D22" s="73">
        <f t="shared" si="4"/>
        <v>319.1489361702128</v>
      </c>
      <c r="E22" s="64">
        <v>32</v>
      </c>
      <c r="F22" s="157">
        <v>25</v>
      </c>
      <c r="G22" s="73">
        <f>F22/E22*100</f>
        <v>78.125</v>
      </c>
      <c r="H22" s="64">
        <f t="shared" si="1"/>
        <v>79</v>
      </c>
      <c r="I22" s="64"/>
      <c r="J22" s="64">
        <f t="shared" si="2"/>
        <v>175</v>
      </c>
      <c r="K22" s="73">
        <f>J22/H22*100</f>
        <v>221.51898734177215</v>
      </c>
    </row>
    <row r="23" spans="1:11" s="8" customFormat="1" ht="34.5" customHeight="1" hidden="1">
      <c r="A23" s="78" t="s">
        <v>14</v>
      </c>
      <c r="B23" s="76"/>
      <c r="C23" s="153"/>
      <c r="D23" s="73">
        <v>0</v>
      </c>
      <c r="E23" s="64"/>
      <c r="F23" s="157"/>
      <c r="G23" s="73">
        <v>0</v>
      </c>
      <c r="H23" s="64">
        <f t="shared" si="1"/>
        <v>0</v>
      </c>
      <c r="I23" s="64"/>
      <c r="J23" s="64">
        <f t="shared" si="2"/>
        <v>0</v>
      </c>
      <c r="K23" s="73">
        <v>0</v>
      </c>
    </row>
    <row r="24" spans="1:11" s="8" customFormat="1" ht="34.5" customHeight="1">
      <c r="A24" s="78" t="s">
        <v>22</v>
      </c>
      <c r="B24" s="76">
        <v>0</v>
      </c>
      <c r="C24" s="153">
        <v>0</v>
      </c>
      <c r="D24" s="73" t="e">
        <f t="shared" si="4"/>
        <v>#DIV/0!</v>
      </c>
      <c r="E24" s="64">
        <v>0</v>
      </c>
      <c r="F24" s="157">
        <v>0</v>
      </c>
      <c r="G24" s="73">
        <v>0</v>
      </c>
      <c r="H24" s="64">
        <f t="shared" si="1"/>
        <v>0</v>
      </c>
      <c r="I24" s="64"/>
      <c r="J24" s="64">
        <f t="shared" si="2"/>
        <v>0</v>
      </c>
      <c r="K24" s="73" t="e">
        <f aca="true" t="shared" si="5" ref="K24:K29">J24/H24*100</f>
        <v>#DIV/0!</v>
      </c>
    </row>
    <row r="25" spans="1:11" s="8" customFormat="1" ht="21.75" customHeight="1">
      <c r="A25" s="78" t="s">
        <v>99</v>
      </c>
      <c r="B25" s="76">
        <v>0</v>
      </c>
      <c r="C25" s="153">
        <v>0</v>
      </c>
      <c r="D25" s="73" t="e">
        <f t="shared" si="4"/>
        <v>#DIV/0!</v>
      </c>
      <c r="E25" s="64">
        <v>2</v>
      </c>
      <c r="F25" s="157">
        <v>5</v>
      </c>
      <c r="G25" s="73">
        <f>F25/E25*100</f>
        <v>250</v>
      </c>
      <c r="H25" s="64">
        <f t="shared" si="1"/>
        <v>2</v>
      </c>
      <c r="I25" s="64"/>
      <c r="J25" s="64">
        <f t="shared" si="2"/>
        <v>5</v>
      </c>
      <c r="K25" s="73">
        <f t="shared" si="5"/>
        <v>250</v>
      </c>
    </row>
    <row r="26" spans="1:11" s="8" customFormat="1" ht="36" customHeight="1">
      <c r="A26" s="78" t="s">
        <v>51</v>
      </c>
      <c r="B26" s="76">
        <v>260</v>
      </c>
      <c r="C26" s="153">
        <v>993</v>
      </c>
      <c r="D26" s="73">
        <f t="shared" si="4"/>
        <v>381.92307692307696</v>
      </c>
      <c r="E26" s="64">
        <v>0</v>
      </c>
      <c r="F26" s="157">
        <v>0</v>
      </c>
      <c r="G26" s="73">
        <v>0</v>
      </c>
      <c r="H26" s="64">
        <f t="shared" si="1"/>
        <v>260</v>
      </c>
      <c r="I26" s="64"/>
      <c r="J26" s="64">
        <f t="shared" si="2"/>
        <v>993</v>
      </c>
      <c r="K26" s="73">
        <f t="shared" si="5"/>
        <v>381.92307692307696</v>
      </c>
    </row>
    <row r="27" spans="1:11" s="8" customFormat="1" ht="18" customHeight="1">
      <c r="A27" s="78" t="s">
        <v>18</v>
      </c>
      <c r="B27" s="76">
        <v>0</v>
      </c>
      <c r="C27" s="153">
        <v>0</v>
      </c>
      <c r="D27" s="73" t="e">
        <f t="shared" si="4"/>
        <v>#DIV/0!</v>
      </c>
      <c r="E27" s="64">
        <v>0</v>
      </c>
      <c r="F27" s="157">
        <v>0</v>
      </c>
      <c r="G27" s="73">
        <v>0</v>
      </c>
      <c r="H27" s="64">
        <f t="shared" si="1"/>
        <v>0</v>
      </c>
      <c r="I27" s="64"/>
      <c r="J27" s="64">
        <f t="shared" si="2"/>
        <v>0</v>
      </c>
      <c r="K27" s="73" t="e">
        <f t="shared" si="5"/>
        <v>#DIV/0!</v>
      </c>
    </row>
    <row r="28" spans="1:11" s="8" customFormat="1" ht="17.25" customHeight="1">
      <c r="A28" s="78" t="s">
        <v>5</v>
      </c>
      <c r="B28" s="76">
        <v>34</v>
      </c>
      <c r="C28" s="153">
        <v>0</v>
      </c>
      <c r="D28" s="73">
        <f t="shared" si="4"/>
        <v>0</v>
      </c>
      <c r="E28" s="64">
        <v>0</v>
      </c>
      <c r="F28" s="157">
        <v>0</v>
      </c>
      <c r="G28" s="73" t="e">
        <f>F28/E28*100</f>
        <v>#DIV/0!</v>
      </c>
      <c r="H28" s="64">
        <f t="shared" si="1"/>
        <v>34</v>
      </c>
      <c r="I28" s="64"/>
      <c r="J28" s="64">
        <f t="shared" si="2"/>
        <v>0</v>
      </c>
      <c r="K28" s="73">
        <f t="shared" si="5"/>
        <v>0</v>
      </c>
    </row>
    <row r="29" spans="1:11" s="8" customFormat="1" ht="33" customHeight="1">
      <c r="A29" s="78" t="s">
        <v>17</v>
      </c>
      <c r="B29" s="76">
        <v>27</v>
      </c>
      <c r="C29" s="153">
        <v>11</v>
      </c>
      <c r="D29" s="73">
        <f t="shared" si="4"/>
        <v>40.74074074074074</v>
      </c>
      <c r="E29" s="64">
        <v>0</v>
      </c>
      <c r="F29" s="157">
        <v>0</v>
      </c>
      <c r="G29" s="73" t="e">
        <f>F29/E29*100</f>
        <v>#DIV/0!</v>
      </c>
      <c r="H29" s="64">
        <f t="shared" si="1"/>
        <v>27</v>
      </c>
      <c r="I29" s="64"/>
      <c r="J29" s="64">
        <f t="shared" si="2"/>
        <v>11</v>
      </c>
      <c r="K29" s="73">
        <f t="shared" si="5"/>
        <v>40.74074074074074</v>
      </c>
    </row>
    <row r="30" spans="1:11" s="8" customFormat="1" ht="18.75" customHeight="1" hidden="1">
      <c r="A30" s="78" t="s">
        <v>36</v>
      </c>
      <c r="B30" s="76"/>
      <c r="C30" s="153"/>
      <c r="D30" s="73">
        <v>0</v>
      </c>
      <c r="E30" s="64"/>
      <c r="F30" s="157">
        <v>0</v>
      </c>
      <c r="G30" s="73">
        <v>0</v>
      </c>
      <c r="H30" s="64">
        <f t="shared" si="1"/>
        <v>0</v>
      </c>
      <c r="I30" s="64"/>
      <c r="J30" s="64">
        <f t="shared" si="2"/>
        <v>0</v>
      </c>
      <c r="K30" s="73">
        <v>0</v>
      </c>
    </row>
    <row r="31" spans="1:11" s="8" customFormat="1" ht="24" customHeight="1">
      <c r="A31" s="78" t="s">
        <v>77</v>
      </c>
      <c r="B31" s="76">
        <v>102</v>
      </c>
      <c r="C31" s="153">
        <v>0</v>
      </c>
      <c r="D31" s="73">
        <v>0</v>
      </c>
      <c r="E31" s="64">
        <v>0</v>
      </c>
      <c r="F31" s="157">
        <v>0</v>
      </c>
      <c r="G31" s="73">
        <v>0</v>
      </c>
      <c r="H31" s="64">
        <f t="shared" si="1"/>
        <v>102</v>
      </c>
      <c r="I31" s="64"/>
      <c r="J31" s="64">
        <f t="shared" si="2"/>
        <v>0</v>
      </c>
      <c r="K31" s="73">
        <v>0</v>
      </c>
    </row>
    <row r="32" spans="1:11" s="8" customFormat="1" ht="33" customHeight="1" hidden="1">
      <c r="A32" s="78" t="s">
        <v>81</v>
      </c>
      <c r="B32" s="76"/>
      <c r="C32" s="153"/>
      <c r="D32" s="73" t="e">
        <f t="shared" si="4"/>
        <v>#DIV/0!</v>
      </c>
      <c r="E32" s="64"/>
      <c r="F32" s="9"/>
      <c r="G32" s="73" t="e">
        <f>F32/E32*100</f>
        <v>#DIV/0!</v>
      </c>
      <c r="H32" s="64">
        <f t="shared" si="1"/>
        <v>0</v>
      </c>
      <c r="I32" s="64"/>
      <c r="J32" s="64">
        <f t="shared" si="2"/>
        <v>0</v>
      </c>
      <c r="K32" s="73" t="e">
        <f>J32/H32*100</f>
        <v>#DIV/0!</v>
      </c>
    </row>
    <row r="33" spans="1:11" s="8" customFormat="1" ht="22.5" customHeight="1">
      <c r="A33" s="78" t="s">
        <v>36</v>
      </c>
      <c r="B33" s="76">
        <v>0</v>
      </c>
      <c r="C33" s="153">
        <v>11</v>
      </c>
      <c r="D33" s="73">
        <v>0</v>
      </c>
      <c r="E33" s="64">
        <v>0</v>
      </c>
      <c r="F33" s="9">
        <v>0</v>
      </c>
      <c r="G33" s="73">
        <v>0</v>
      </c>
      <c r="H33" s="64">
        <f t="shared" si="1"/>
        <v>0</v>
      </c>
      <c r="I33" s="64"/>
      <c r="J33" s="64">
        <f t="shared" si="2"/>
        <v>11</v>
      </c>
      <c r="K33" s="73">
        <v>0</v>
      </c>
    </row>
    <row r="34" spans="1:11" s="13" customFormat="1" ht="32.25" customHeight="1">
      <c r="A34" s="79" t="s">
        <v>19</v>
      </c>
      <c r="B34" s="72">
        <f>B20+B9</f>
        <v>12848</v>
      </c>
      <c r="C34" s="48">
        <f>C20+C9</f>
        <v>18446</v>
      </c>
      <c r="D34" s="73">
        <f>C34/B34*100</f>
        <v>143.57098381070983</v>
      </c>
      <c r="E34" s="72">
        <f>E20+E9</f>
        <v>1283</v>
      </c>
      <c r="F34" s="48">
        <f>F20+F9</f>
        <v>-149</v>
      </c>
      <c r="G34" s="73">
        <f>F34/E34*100</f>
        <v>-11.61340607950117</v>
      </c>
      <c r="H34" s="74">
        <f t="shared" si="1"/>
        <v>14131</v>
      </c>
      <c r="I34" s="74"/>
      <c r="J34" s="74">
        <f t="shared" si="2"/>
        <v>18297</v>
      </c>
      <c r="K34" s="73">
        <f>J34/H34*100</f>
        <v>129.48128228717005</v>
      </c>
    </row>
    <row r="35" spans="1:11" s="13" customFormat="1" ht="33" customHeight="1">
      <c r="A35" s="78" t="s">
        <v>98</v>
      </c>
      <c r="B35" s="80">
        <v>0</v>
      </c>
      <c r="C35" s="155">
        <v>0</v>
      </c>
      <c r="D35" s="73">
        <v>0</v>
      </c>
      <c r="E35" s="80">
        <v>0</v>
      </c>
      <c r="F35" s="155">
        <v>0</v>
      </c>
      <c r="G35" s="73" t="e">
        <f>F35/E35*100</f>
        <v>#DIV/0!</v>
      </c>
      <c r="H35" s="81">
        <f t="shared" si="1"/>
        <v>0</v>
      </c>
      <c r="I35" s="81"/>
      <c r="J35" s="81">
        <f>F35+C35</f>
        <v>0</v>
      </c>
      <c r="K35" s="73" t="e">
        <f>J35/H35*100</f>
        <v>#DIV/0!</v>
      </c>
    </row>
    <row r="36" spans="1:11" s="8" customFormat="1" ht="69.75" customHeight="1">
      <c r="A36" s="78" t="s">
        <v>124</v>
      </c>
      <c r="B36" s="82">
        <v>25930</v>
      </c>
      <c r="C36" s="156">
        <v>22796</v>
      </c>
      <c r="D36" s="73">
        <f aca="true" t="shared" si="6" ref="D36:D51">C36/B36*100</f>
        <v>87.91361357500963</v>
      </c>
      <c r="E36" s="83">
        <v>0</v>
      </c>
      <c r="F36" s="158">
        <v>0</v>
      </c>
      <c r="G36" s="73">
        <v>0</v>
      </c>
      <c r="H36" s="81">
        <f t="shared" si="1"/>
        <v>25930</v>
      </c>
      <c r="I36" s="81"/>
      <c r="J36" s="81">
        <f>C36+F36</f>
        <v>22796</v>
      </c>
      <c r="K36" s="73">
        <f>J36/H36*100</f>
        <v>87.91361357500963</v>
      </c>
    </row>
    <row r="37" spans="1:11" s="8" customFormat="1" ht="84.75" customHeight="1">
      <c r="A37" s="78" t="s">
        <v>125</v>
      </c>
      <c r="B37" s="82">
        <v>0</v>
      </c>
      <c r="C37" s="156">
        <v>0</v>
      </c>
      <c r="D37" s="73" t="e">
        <f t="shared" si="6"/>
        <v>#DIV/0!</v>
      </c>
      <c r="E37" s="83">
        <v>0</v>
      </c>
      <c r="F37" s="158">
        <v>0</v>
      </c>
      <c r="G37" s="73">
        <v>0</v>
      </c>
      <c r="H37" s="81">
        <f t="shared" si="1"/>
        <v>0</v>
      </c>
      <c r="I37" s="81"/>
      <c r="J37" s="81">
        <f>C37+F37</f>
        <v>0</v>
      </c>
      <c r="K37" s="73" t="e">
        <f>J37/H37*100</f>
        <v>#DIV/0!</v>
      </c>
    </row>
    <row r="38" spans="1:11" s="8" customFormat="1" ht="85.5" customHeight="1" hidden="1">
      <c r="A38" s="78" t="s">
        <v>132</v>
      </c>
      <c r="B38" s="77"/>
      <c r="C38" s="156"/>
      <c r="D38" s="73" t="e">
        <f t="shared" si="6"/>
        <v>#DIV/0!</v>
      </c>
      <c r="E38" s="64"/>
      <c r="F38" s="158"/>
      <c r="G38" s="73" t="e">
        <f>F38/E38*100</f>
        <v>#DIV/0!</v>
      </c>
      <c r="H38" s="84">
        <f>E38</f>
        <v>0</v>
      </c>
      <c r="I38" s="84"/>
      <c r="J38" s="84">
        <f>F38</f>
        <v>0</v>
      </c>
      <c r="K38" s="73" t="e">
        <f aca="true" t="shared" si="7" ref="K38:K51">J38/H38*100</f>
        <v>#DIV/0!</v>
      </c>
    </row>
    <row r="39" spans="1:13" s="8" customFormat="1" ht="75.75" customHeight="1">
      <c r="A39" s="78" t="s">
        <v>126</v>
      </c>
      <c r="B39" s="64">
        <v>0</v>
      </c>
      <c r="C39" s="154">
        <v>0</v>
      </c>
      <c r="D39" s="73">
        <v>0</v>
      </c>
      <c r="E39" s="64">
        <v>2127</v>
      </c>
      <c r="F39" s="157">
        <v>2127</v>
      </c>
      <c r="G39" s="73">
        <f>F39/E39*100</f>
        <v>100</v>
      </c>
      <c r="H39" s="84">
        <f>E39</f>
        <v>2127</v>
      </c>
      <c r="I39" s="84"/>
      <c r="J39" s="84">
        <f>F39</f>
        <v>2127</v>
      </c>
      <c r="K39" s="73">
        <f>J39/H39*100</f>
        <v>100</v>
      </c>
      <c r="M39" s="15"/>
    </row>
    <row r="40" spans="1:13" s="8" customFormat="1" ht="72.75" customHeight="1">
      <c r="A40" s="78" t="s">
        <v>127</v>
      </c>
      <c r="B40" s="64">
        <v>0</v>
      </c>
      <c r="C40" s="157">
        <v>0</v>
      </c>
      <c r="D40" s="73">
        <v>0</v>
      </c>
      <c r="E40" s="64">
        <v>0</v>
      </c>
      <c r="F40" s="157">
        <v>0</v>
      </c>
      <c r="G40" s="73" t="e">
        <f>F40/E40*100</f>
        <v>#DIV/0!</v>
      </c>
      <c r="H40" s="84">
        <f>E40</f>
        <v>0</v>
      </c>
      <c r="I40" s="84"/>
      <c r="J40" s="84">
        <f>F40</f>
        <v>0</v>
      </c>
      <c r="K40" s="73" t="e">
        <f>J40/H40*100</f>
        <v>#DIV/0!</v>
      </c>
      <c r="M40" s="15"/>
    </row>
    <row r="41" spans="1:11" s="8" customFormat="1" ht="72" customHeight="1">
      <c r="A41" s="78" t="s">
        <v>115</v>
      </c>
      <c r="B41" s="64">
        <v>742</v>
      </c>
      <c r="C41" s="157">
        <v>1478</v>
      </c>
      <c r="D41" s="73">
        <f t="shared" si="6"/>
        <v>199.19137466307276</v>
      </c>
      <c r="E41" s="64">
        <v>0</v>
      </c>
      <c r="F41" s="157">
        <v>0</v>
      </c>
      <c r="G41" s="73" t="e">
        <f>F41/E41*100</f>
        <v>#DIV/0!</v>
      </c>
      <c r="H41" s="84">
        <f aca="true" t="shared" si="8" ref="H41:H50">B41+E41</f>
        <v>742</v>
      </c>
      <c r="I41" s="84"/>
      <c r="J41" s="84">
        <f aca="true" t="shared" si="9" ref="J41:J50">C41+F41</f>
        <v>1478</v>
      </c>
      <c r="K41" s="73">
        <f t="shared" si="7"/>
        <v>199.19137466307276</v>
      </c>
    </row>
    <row r="42" spans="1:11" s="8" customFormat="1" ht="31.5" customHeight="1">
      <c r="A42" s="163" t="s">
        <v>136</v>
      </c>
      <c r="B42" s="64">
        <v>0</v>
      </c>
      <c r="C42" s="157">
        <v>0</v>
      </c>
      <c r="D42" s="73">
        <v>0</v>
      </c>
      <c r="E42" s="64">
        <v>0</v>
      </c>
      <c r="F42" s="157">
        <v>0</v>
      </c>
      <c r="G42" s="73">
        <v>0</v>
      </c>
      <c r="H42" s="84">
        <v>0</v>
      </c>
      <c r="I42" s="84"/>
      <c r="J42" s="84">
        <v>0</v>
      </c>
      <c r="K42" s="73">
        <v>0</v>
      </c>
    </row>
    <row r="43" spans="1:12" s="8" customFormat="1" ht="69.75" customHeight="1">
      <c r="A43" s="78" t="s">
        <v>122</v>
      </c>
      <c r="B43" s="76">
        <v>0</v>
      </c>
      <c r="C43" s="153">
        <v>0</v>
      </c>
      <c r="D43" s="73">
        <v>0</v>
      </c>
      <c r="E43" s="64">
        <v>0</v>
      </c>
      <c r="F43" s="157">
        <v>0</v>
      </c>
      <c r="G43" s="73" t="e">
        <f>F43/E43*100</f>
        <v>#DIV/0!</v>
      </c>
      <c r="H43" s="84">
        <f t="shared" si="8"/>
        <v>0</v>
      </c>
      <c r="I43" s="84"/>
      <c r="J43" s="84">
        <f t="shared" si="9"/>
        <v>0</v>
      </c>
      <c r="K43" s="73" t="e">
        <f>J43/H43*100</f>
        <v>#DIV/0!</v>
      </c>
      <c r="L43" s="15"/>
    </row>
    <row r="44" spans="1:11" s="8" customFormat="1" ht="50.25" customHeight="1">
      <c r="A44" s="78" t="s">
        <v>113</v>
      </c>
      <c r="B44" s="76">
        <v>0</v>
      </c>
      <c r="C44" s="153">
        <v>0</v>
      </c>
      <c r="D44" s="73">
        <v>0</v>
      </c>
      <c r="E44" s="64">
        <v>0</v>
      </c>
      <c r="F44" s="157">
        <v>0</v>
      </c>
      <c r="G44" s="73" t="e">
        <f>F44/E44*100</f>
        <v>#DIV/0!</v>
      </c>
      <c r="H44" s="84">
        <f t="shared" si="8"/>
        <v>0</v>
      </c>
      <c r="I44" s="84"/>
      <c r="J44" s="84">
        <f t="shared" si="9"/>
        <v>0</v>
      </c>
      <c r="K44" s="73" t="e">
        <f t="shared" si="7"/>
        <v>#DIV/0!</v>
      </c>
    </row>
    <row r="45" spans="1:11" s="8" customFormat="1" ht="71.25" customHeight="1">
      <c r="A45" s="78" t="s">
        <v>114</v>
      </c>
      <c r="B45" s="76">
        <v>20994</v>
      </c>
      <c r="C45" s="153">
        <v>20939</v>
      </c>
      <c r="D45" s="73">
        <f t="shared" si="6"/>
        <v>99.73802038677717</v>
      </c>
      <c r="E45" s="64">
        <v>0</v>
      </c>
      <c r="F45" s="157">
        <v>0</v>
      </c>
      <c r="G45" s="73">
        <v>0</v>
      </c>
      <c r="H45" s="84">
        <f t="shared" si="8"/>
        <v>20994</v>
      </c>
      <c r="I45" s="84"/>
      <c r="J45" s="84">
        <f t="shared" si="9"/>
        <v>20939</v>
      </c>
      <c r="K45" s="73">
        <f t="shared" si="7"/>
        <v>99.73802038677717</v>
      </c>
    </row>
    <row r="46" spans="1:11" s="8" customFormat="1" ht="136.5" customHeight="1">
      <c r="A46" s="78" t="s">
        <v>118</v>
      </c>
      <c r="B46" s="76">
        <v>280</v>
      </c>
      <c r="C46" s="157">
        <v>0</v>
      </c>
      <c r="D46" s="73">
        <f t="shared" si="6"/>
        <v>0</v>
      </c>
      <c r="E46" s="64">
        <v>0</v>
      </c>
      <c r="F46" s="157">
        <v>0</v>
      </c>
      <c r="G46" s="73">
        <v>0</v>
      </c>
      <c r="H46" s="84">
        <f t="shared" si="8"/>
        <v>280</v>
      </c>
      <c r="I46" s="84"/>
      <c r="J46" s="84">
        <f t="shared" si="9"/>
        <v>0</v>
      </c>
      <c r="K46" s="73">
        <f t="shared" si="7"/>
        <v>0</v>
      </c>
    </row>
    <row r="47" spans="1:11" s="8" customFormat="1" ht="69.75" customHeight="1">
      <c r="A47" s="78" t="s">
        <v>119</v>
      </c>
      <c r="B47" s="76">
        <v>0</v>
      </c>
      <c r="C47" s="157">
        <v>0</v>
      </c>
      <c r="D47" s="73" t="e">
        <f t="shared" si="6"/>
        <v>#DIV/0!</v>
      </c>
      <c r="E47" s="76">
        <v>0</v>
      </c>
      <c r="F47" s="157">
        <v>0</v>
      </c>
      <c r="G47" s="73" t="e">
        <f>F47/E47*100</f>
        <v>#DIV/0!</v>
      </c>
      <c r="H47" s="84">
        <f t="shared" si="8"/>
        <v>0</v>
      </c>
      <c r="I47" s="85"/>
      <c r="J47" s="84">
        <f t="shared" si="9"/>
        <v>0</v>
      </c>
      <c r="K47" s="73" t="e">
        <f t="shared" si="7"/>
        <v>#DIV/0!</v>
      </c>
    </row>
    <row r="48" spans="1:11" s="8" customFormat="1" ht="69.75" customHeight="1">
      <c r="A48" s="45" t="s">
        <v>123</v>
      </c>
      <c r="B48" s="160">
        <v>0</v>
      </c>
      <c r="C48" s="157">
        <v>0</v>
      </c>
      <c r="D48" s="73" t="e">
        <f t="shared" si="6"/>
        <v>#DIV/0!</v>
      </c>
      <c r="E48" s="160">
        <v>0</v>
      </c>
      <c r="F48" s="157">
        <v>0</v>
      </c>
      <c r="G48" s="73">
        <v>0</v>
      </c>
      <c r="H48" s="84">
        <f t="shared" si="8"/>
        <v>0</v>
      </c>
      <c r="I48" s="161"/>
      <c r="J48" s="84">
        <f t="shared" si="9"/>
        <v>0</v>
      </c>
      <c r="K48" s="73" t="e">
        <f>J48/H48*100</f>
        <v>#DIV/0!</v>
      </c>
    </row>
    <row r="49" spans="1:11" s="8" customFormat="1" ht="117.75" customHeight="1">
      <c r="A49" s="45" t="s">
        <v>137</v>
      </c>
      <c r="B49" s="160">
        <v>0</v>
      </c>
      <c r="C49" s="157">
        <v>0</v>
      </c>
      <c r="D49" s="87">
        <v>0</v>
      </c>
      <c r="E49" s="160">
        <v>0</v>
      </c>
      <c r="F49" s="157">
        <v>0</v>
      </c>
      <c r="G49" s="73">
        <v>0</v>
      </c>
      <c r="H49" s="84">
        <f t="shared" si="8"/>
        <v>0</v>
      </c>
      <c r="I49" s="161"/>
      <c r="J49" s="84">
        <f t="shared" si="9"/>
        <v>0</v>
      </c>
      <c r="K49" s="73">
        <v>0</v>
      </c>
    </row>
    <row r="50" spans="1:12" s="8" customFormat="1" ht="89.25" customHeight="1">
      <c r="A50" s="151" t="s">
        <v>120</v>
      </c>
      <c r="B50" s="152">
        <v>-34</v>
      </c>
      <c r="C50" s="153">
        <v>0</v>
      </c>
      <c r="D50" s="164">
        <f t="shared" si="6"/>
        <v>0</v>
      </c>
      <c r="E50" s="86">
        <v>0</v>
      </c>
      <c r="F50" s="157">
        <v>0</v>
      </c>
      <c r="G50" s="73">
        <v>0</v>
      </c>
      <c r="H50" s="84">
        <f t="shared" si="8"/>
        <v>-34</v>
      </c>
      <c r="I50" s="86"/>
      <c r="J50" s="84">
        <f t="shared" si="9"/>
        <v>0</v>
      </c>
      <c r="K50" s="73">
        <f t="shared" si="7"/>
        <v>0</v>
      </c>
      <c r="L50" s="38"/>
    </row>
    <row r="51" spans="1:12" s="8" customFormat="1" ht="20.25" customHeight="1">
      <c r="A51" s="126" t="s">
        <v>3</v>
      </c>
      <c r="B51" s="84">
        <f>B35+B36+B37+B38+B39+B40+B41+B43+B44+B45+B46+B47+B50+B34+B48</f>
        <v>60760</v>
      </c>
      <c r="C51" s="84">
        <f>C34+C35+C36+C37+C39+C40+C41+C43+C44+C45+C46+C47+C48+C50+C49</f>
        <v>63659</v>
      </c>
      <c r="D51" s="165">
        <f t="shared" si="6"/>
        <v>104.7712310730744</v>
      </c>
      <c r="E51" s="84">
        <f>E35+E36+E37+E38+E39+E40+E41+E43+E44+E45+E46+E47+E50+E34</f>
        <v>3410</v>
      </c>
      <c r="F51" s="84">
        <f>F34+F35+F36+F37+F39+F40+F41+F43+F44+F45+F46+F47+F48+F50+F42</f>
        <v>1978</v>
      </c>
      <c r="G51" s="73">
        <f>F51/E51*100</f>
        <v>58.0058651026393</v>
      </c>
      <c r="H51" s="84">
        <f>(B51+E51)-(B46+E37+E39+E40+E41+E43+E44+E47+E50)</f>
        <v>61763</v>
      </c>
      <c r="I51" s="84">
        <f>(C51+F51)-(C46+F37+F39+F40+F41+F43+F44+F47+F50)</f>
        <v>63510</v>
      </c>
      <c r="J51" s="84">
        <f>(C51+F51)-(C46+F37+F39+F40+F41+F43+F47)</f>
        <v>63510</v>
      </c>
      <c r="K51" s="73">
        <f t="shared" si="7"/>
        <v>102.82855431245244</v>
      </c>
      <c r="L51" s="38"/>
    </row>
    <row r="52" spans="1:11" s="8" customFormat="1" ht="24" customHeight="1" thickBot="1">
      <c r="A52" s="211" t="s">
        <v>78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3"/>
    </row>
    <row r="53" spans="1:11" s="8" customFormat="1" ht="19.5" customHeight="1">
      <c r="A53" s="214" t="s">
        <v>35</v>
      </c>
      <c r="B53" s="215" t="s">
        <v>23</v>
      </c>
      <c r="C53" s="215"/>
      <c r="D53" s="215"/>
      <c r="E53" s="216" t="s">
        <v>38</v>
      </c>
      <c r="F53" s="217"/>
      <c r="G53" s="218"/>
      <c r="H53" s="219" t="s">
        <v>73</v>
      </c>
      <c r="I53" s="219"/>
      <c r="J53" s="219"/>
      <c r="K53" s="219"/>
    </row>
    <row r="54" spans="1:11" s="8" customFormat="1" ht="69" customHeight="1">
      <c r="A54" s="203"/>
      <c r="B54" s="69" t="s">
        <v>135</v>
      </c>
      <c r="C54" s="69" t="s">
        <v>133</v>
      </c>
      <c r="D54" s="70" t="s">
        <v>52</v>
      </c>
      <c r="E54" s="69" t="s">
        <v>134</v>
      </c>
      <c r="F54" s="69" t="s">
        <v>133</v>
      </c>
      <c r="G54" s="70" t="s">
        <v>52</v>
      </c>
      <c r="H54" s="69" t="s">
        <v>135</v>
      </c>
      <c r="I54" s="69" t="s">
        <v>131</v>
      </c>
      <c r="J54" s="69" t="s">
        <v>133</v>
      </c>
      <c r="K54" s="70" t="s">
        <v>52</v>
      </c>
    </row>
    <row r="55" spans="1:11" s="8" customFormat="1" ht="33.75" customHeight="1">
      <c r="A55" s="88" t="s">
        <v>45</v>
      </c>
      <c r="B55" s="89">
        <f>SUM(B56:B62)</f>
        <v>12393</v>
      </c>
      <c r="C55" s="89">
        <f>SUM(C56:C62)</f>
        <v>22692</v>
      </c>
      <c r="D55" s="73">
        <f aca="true" t="shared" si="10" ref="D55:D86">IF(B55=0,"0 ",C55/B55*100)</f>
        <v>183.1033648027112</v>
      </c>
      <c r="E55" s="89">
        <f>SUM(E56:E62)</f>
        <v>8004</v>
      </c>
      <c r="F55" s="89">
        <f>SUM(F56:F62)</f>
        <v>14033</v>
      </c>
      <c r="G55" s="73">
        <f aca="true" t="shared" si="11" ref="G55:G86">IF(E55=0,"0 ",F55/E55*100)</f>
        <v>175.3248375812094</v>
      </c>
      <c r="H55" s="89">
        <f>SUM(H56:H62)</f>
        <v>20361</v>
      </c>
      <c r="I55" s="89">
        <f>SUM(I56:I62)</f>
        <v>130</v>
      </c>
      <c r="J55" s="89">
        <f>SUM(J56:J62)</f>
        <v>36595</v>
      </c>
      <c r="K55" s="73">
        <f aca="true" t="shared" si="12" ref="K55:K86">IF(H55=0,"0 ",J55/H55*100)</f>
        <v>179.73085801286774</v>
      </c>
    </row>
    <row r="56" spans="1:11" s="8" customFormat="1" ht="76.5" customHeight="1">
      <c r="A56" s="61" t="s">
        <v>53</v>
      </c>
      <c r="B56" s="90">
        <v>325</v>
      </c>
      <c r="C56" s="90">
        <v>1032</v>
      </c>
      <c r="D56" s="73">
        <f t="shared" si="10"/>
        <v>317.53846153846155</v>
      </c>
      <c r="E56" s="90">
        <v>0</v>
      </c>
      <c r="F56" s="90">
        <v>0</v>
      </c>
      <c r="G56" s="73" t="str">
        <f t="shared" si="11"/>
        <v>0 </v>
      </c>
      <c r="H56" s="63">
        <f>B56+E56</f>
        <v>325</v>
      </c>
      <c r="I56" s="63"/>
      <c r="J56" s="64">
        <f>C56+F56</f>
        <v>1032</v>
      </c>
      <c r="K56" s="73">
        <f t="shared" si="12"/>
        <v>317.53846153846155</v>
      </c>
    </row>
    <row r="57" spans="1:11" s="8" customFormat="1" ht="103.5" customHeight="1">
      <c r="A57" s="61" t="s">
        <v>54</v>
      </c>
      <c r="B57" s="62">
        <v>604</v>
      </c>
      <c r="C57" s="62">
        <v>940</v>
      </c>
      <c r="D57" s="73">
        <f t="shared" si="10"/>
        <v>155.62913907284766</v>
      </c>
      <c r="E57" s="62">
        <v>19</v>
      </c>
      <c r="F57" s="63">
        <v>20</v>
      </c>
      <c r="G57" s="73">
        <f t="shared" si="11"/>
        <v>105.26315789473684</v>
      </c>
      <c r="H57" s="63">
        <v>604</v>
      </c>
      <c r="I57" s="63">
        <v>20</v>
      </c>
      <c r="J57" s="64">
        <f>C57+F57-I57</f>
        <v>940</v>
      </c>
      <c r="K57" s="73">
        <f t="shared" si="12"/>
        <v>155.62913907284766</v>
      </c>
    </row>
    <row r="58" spans="1:12" s="10" customFormat="1" ht="136.5" customHeight="1">
      <c r="A58" s="61" t="s">
        <v>55</v>
      </c>
      <c r="B58" s="62">
        <v>9704</v>
      </c>
      <c r="C58" s="62">
        <v>17232</v>
      </c>
      <c r="D58" s="73">
        <f t="shared" si="10"/>
        <v>177.5762572135202</v>
      </c>
      <c r="E58" s="62">
        <v>7581</v>
      </c>
      <c r="F58" s="63">
        <v>13535</v>
      </c>
      <c r="G58" s="73">
        <f t="shared" si="11"/>
        <v>178.53845139163698</v>
      </c>
      <c r="H58" s="63">
        <v>17268</v>
      </c>
      <c r="I58" s="63">
        <v>10</v>
      </c>
      <c r="J58" s="64">
        <f>C58+F58-I58</f>
        <v>30757</v>
      </c>
      <c r="K58" s="73">
        <f t="shared" si="12"/>
        <v>178.11558952976605</v>
      </c>
      <c r="L58" s="38"/>
    </row>
    <row r="59" spans="1:12" s="10" customFormat="1" ht="28.5" customHeight="1">
      <c r="A59" s="61" t="s">
        <v>91</v>
      </c>
      <c r="B59" s="62">
        <v>0</v>
      </c>
      <c r="C59" s="62">
        <v>0</v>
      </c>
      <c r="D59" s="73" t="str">
        <f t="shared" si="10"/>
        <v>0 </v>
      </c>
      <c r="E59" s="62">
        <v>0</v>
      </c>
      <c r="F59" s="63">
        <v>0</v>
      </c>
      <c r="G59" s="73" t="str">
        <f t="shared" si="11"/>
        <v>0 </v>
      </c>
      <c r="H59" s="63">
        <f>B59+E59</f>
        <v>0</v>
      </c>
      <c r="I59" s="63"/>
      <c r="J59" s="64">
        <f>C59+F59</f>
        <v>0</v>
      </c>
      <c r="K59" s="73" t="str">
        <f t="shared" si="12"/>
        <v>0 </v>
      </c>
      <c r="L59" s="38"/>
    </row>
    <row r="60" spans="1:12" s="8" customFormat="1" ht="36.75" customHeight="1">
      <c r="A60" s="61" t="s">
        <v>6</v>
      </c>
      <c r="B60" s="62">
        <v>359</v>
      </c>
      <c r="C60" s="62">
        <v>682</v>
      </c>
      <c r="D60" s="73">
        <f t="shared" si="10"/>
        <v>189.97214484679665</v>
      </c>
      <c r="E60" s="62">
        <v>0</v>
      </c>
      <c r="F60" s="63">
        <v>0</v>
      </c>
      <c r="G60" s="73" t="str">
        <f t="shared" si="11"/>
        <v>0 </v>
      </c>
      <c r="H60" s="63">
        <f>B60+E60</f>
        <v>359</v>
      </c>
      <c r="I60" s="63"/>
      <c r="J60" s="64">
        <f>C60+F60</f>
        <v>682</v>
      </c>
      <c r="K60" s="73">
        <f t="shared" si="12"/>
        <v>189.97214484679665</v>
      </c>
      <c r="L60" s="38"/>
    </row>
    <row r="61" spans="1:12" s="8" customFormat="1" ht="31.5" customHeight="1">
      <c r="A61" s="61" t="s">
        <v>74</v>
      </c>
      <c r="B61" s="62">
        <v>0</v>
      </c>
      <c r="C61" s="62">
        <v>0</v>
      </c>
      <c r="D61" s="73" t="str">
        <f t="shared" si="10"/>
        <v>0 </v>
      </c>
      <c r="E61" s="62">
        <v>0</v>
      </c>
      <c r="F61" s="63">
        <v>0</v>
      </c>
      <c r="G61" s="73" t="str">
        <f t="shared" si="11"/>
        <v>0 </v>
      </c>
      <c r="H61" s="63">
        <v>0</v>
      </c>
      <c r="I61" s="63"/>
      <c r="J61" s="64">
        <f>C61+F61</f>
        <v>0</v>
      </c>
      <c r="K61" s="73" t="str">
        <f t="shared" si="12"/>
        <v>0 </v>
      </c>
      <c r="L61" s="38"/>
    </row>
    <row r="62" spans="1:12" s="8" customFormat="1" ht="33.75" customHeight="1">
      <c r="A62" s="61" t="s">
        <v>56</v>
      </c>
      <c r="B62" s="62">
        <v>1401</v>
      </c>
      <c r="C62" s="62">
        <v>2806</v>
      </c>
      <c r="D62" s="73">
        <f t="shared" si="10"/>
        <v>200.28551034975018</v>
      </c>
      <c r="E62" s="62">
        <v>404</v>
      </c>
      <c r="F62" s="63">
        <v>478</v>
      </c>
      <c r="G62" s="73">
        <f t="shared" si="11"/>
        <v>118.31683168316832</v>
      </c>
      <c r="H62" s="63">
        <f>B62+E62</f>
        <v>1805</v>
      </c>
      <c r="I62" s="63">
        <v>100</v>
      </c>
      <c r="J62" s="64">
        <f>C62+F62-I62</f>
        <v>3184</v>
      </c>
      <c r="K62" s="73">
        <f t="shared" si="12"/>
        <v>176.398891966759</v>
      </c>
      <c r="L62" s="38"/>
    </row>
    <row r="63" spans="1:12" s="8" customFormat="1" ht="31.5" customHeight="1">
      <c r="A63" s="88" t="s">
        <v>46</v>
      </c>
      <c r="B63" s="89">
        <f>B64</f>
        <v>286</v>
      </c>
      <c r="C63" s="89">
        <f>C64</f>
        <v>0</v>
      </c>
      <c r="D63" s="73">
        <f t="shared" si="10"/>
        <v>0</v>
      </c>
      <c r="E63" s="89">
        <f>E64</f>
        <v>171</v>
      </c>
      <c r="F63" s="89">
        <f>F64</f>
        <v>347</v>
      </c>
      <c r="G63" s="73">
        <f t="shared" si="11"/>
        <v>202.92397660818713</v>
      </c>
      <c r="H63" s="89">
        <f>H64</f>
        <v>171</v>
      </c>
      <c r="I63" s="89">
        <f>I64</f>
        <v>0</v>
      </c>
      <c r="J63" s="89">
        <f>J64</f>
        <v>347</v>
      </c>
      <c r="K63" s="73">
        <f t="shared" si="12"/>
        <v>202.92397660818713</v>
      </c>
      <c r="L63" s="38"/>
    </row>
    <row r="64" spans="1:12" s="8" customFormat="1" ht="35.25" customHeight="1">
      <c r="A64" s="61" t="s">
        <v>26</v>
      </c>
      <c r="B64" s="62">
        <v>286</v>
      </c>
      <c r="C64" s="62">
        <v>0</v>
      </c>
      <c r="D64" s="73">
        <f t="shared" si="10"/>
        <v>0</v>
      </c>
      <c r="E64" s="62">
        <v>171</v>
      </c>
      <c r="F64" s="63">
        <v>347</v>
      </c>
      <c r="G64" s="73">
        <f t="shared" si="11"/>
        <v>202.92397660818713</v>
      </c>
      <c r="H64" s="63">
        <v>171</v>
      </c>
      <c r="I64" s="63"/>
      <c r="J64" s="64">
        <f>C64+F64</f>
        <v>347</v>
      </c>
      <c r="K64" s="73">
        <f t="shared" si="12"/>
        <v>202.92397660818713</v>
      </c>
      <c r="L64" s="38"/>
    </row>
    <row r="65" spans="1:12" s="8" customFormat="1" ht="40.5" customHeight="1" hidden="1">
      <c r="A65" s="61" t="s">
        <v>40</v>
      </c>
      <c r="B65" s="62"/>
      <c r="C65" s="62"/>
      <c r="D65" s="73" t="str">
        <f t="shared" si="10"/>
        <v>0 </v>
      </c>
      <c r="E65" s="62"/>
      <c r="F65" s="63"/>
      <c r="G65" s="73" t="str">
        <f t="shared" si="11"/>
        <v>0 </v>
      </c>
      <c r="H65" s="63">
        <f>B65+E65</f>
        <v>0</v>
      </c>
      <c r="I65" s="63"/>
      <c r="J65" s="63">
        <f>C65+F65</f>
        <v>0</v>
      </c>
      <c r="K65" s="73" t="str">
        <f t="shared" si="12"/>
        <v>0 </v>
      </c>
      <c r="L65" s="38"/>
    </row>
    <row r="66" spans="1:12" s="8" customFormat="1" ht="56.25" customHeight="1">
      <c r="A66" s="88" t="s">
        <v>104</v>
      </c>
      <c r="B66" s="89">
        <f>B67+B68+B70+B71+B69</f>
        <v>1602</v>
      </c>
      <c r="C66" s="89">
        <f>C67+C68+C70+C71</f>
        <v>2588</v>
      </c>
      <c r="D66" s="73">
        <f t="shared" si="10"/>
        <v>161.54806491885142</v>
      </c>
      <c r="E66" s="89">
        <f>E67+E68+E71+E70</f>
        <v>837</v>
      </c>
      <c r="F66" s="89">
        <f>F67+F71+F68+F70</f>
        <v>2172</v>
      </c>
      <c r="G66" s="73">
        <f t="shared" si="11"/>
        <v>259.4982078853047</v>
      </c>
      <c r="H66" s="89">
        <f>H67+H68+H71+H70+H69</f>
        <v>2439</v>
      </c>
      <c r="I66" s="89">
        <f>I67+I68+I71</f>
        <v>0</v>
      </c>
      <c r="J66" s="89">
        <f>J67+J68+J71+J70+H611</f>
        <v>4760</v>
      </c>
      <c r="K66" s="73">
        <f t="shared" si="12"/>
        <v>195.1619516195162</v>
      </c>
      <c r="L66" s="38"/>
    </row>
    <row r="67" spans="1:12" s="8" customFormat="1" ht="19.5" customHeight="1">
      <c r="A67" s="61" t="s">
        <v>108</v>
      </c>
      <c r="B67" s="62">
        <v>241</v>
      </c>
      <c r="C67" s="62">
        <v>609</v>
      </c>
      <c r="D67" s="73">
        <f t="shared" si="10"/>
        <v>252.69709543568464</v>
      </c>
      <c r="E67" s="62">
        <v>0</v>
      </c>
      <c r="F67" s="63">
        <v>0</v>
      </c>
      <c r="G67" s="73" t="str">
        <f t="shared" si="11"/>
        <v>0 </v>
      </c>
      <c r="H67" s="63">
        <f>B67+E67</f>
        <v>241</v>
      </c>
      <c r="I67" s="63"/>
      <c r="J67" s="63">
        <f>C67+F67</f>
        <v>609</v>
      </c>
      <c r="K67" s="73">
        <f t="shared" si="12"/>
        <v>252.69709543568464</v>
      </c>
      <c r="L67" s="38"/>
    </row>
    <row r="68" spans="1:12" s="8" customFormat="1" ht="91.5" customHeight="1" hidden="1">
      <c r="A68" s="61" t="s">
        <v>68</v>
      </c>
      <c r="B68" s="62"/>
      <c r="C68" s="62"/>
      <c r="D68" s="73" t="str">
        <f t="shared" si="10"/>
        <v>0 </v>
      </c>
      <c r="E68" s="62">
        <v>0</v>
      </c>
      <c r="F68" s="63">
        <v>0</v>
      </c>
      <c r="G68" s="73" t="str">
        <f t="shared" si="11"/>
        <v>0 </v>
      </c>
      <c r="H68" s="63">
        <f>B68+E68</f>
        <v>0</v>
      </c>
      <c r="I68" s="63"/>
      <c r="J68" s="63">
        <f>C68+F68</f>
        <v>0</v>
      </c>
      <c r="K68" s="73" t="str">
        <f t="shared" si="12"/>
        <v>0 </v>
      </c>
      <c r="L68" s="38"/>
    </row>
    <row r="69" spans="1:12" s="8" customFormat="1" ht="91.5" customHeight="1">
      <c r="A69" s="61" t="s">
        <v>117</v>
      </c>
      <c r="B69" s="62">
        <v>0</v>
      </c>
      <c r="C69" s="62">
        <v>0</v>
      </c>
      <c r="D69" s="73"/>
      <c r="E69" s="62">
        <v>0</v>
      </c>
      <c r="F69" s="63">
        <v>0</v>
      </c>
      <c r="G69" s="73" t="str">
        <f t="shared" si="11"/>
        <v>0 </v>
      </c>
      <c r="H69" s="63">
        <f>B69+E69</f>
        <v>0</v>
      </c>
      <c r="I69" s="63"/>
      <c r="J69" s="63">
        <f>C69+F69</f>
        <v>0</v>
      </c>
      <c r="K69" s="73"/>
      <c r="L69" s="38"/>
    </row>
    <row r="70" spans="1:12" s="8" customFormat="1" ht="46.5" customHeight="1">
      <c r="A70" s="61" t="s">
        <v>101</v>
      </c>
      <c r="B70" s="62">
        <v>1190</v>
      </c>
      <c r="C70" s="62">
        <v>1906</v>
      </c>
      <c r="D70" s="73">
        <f t="shared" si="10"/>
        <v>160.16806722689077</v>
      </c>
      <c r="E70" s="62">
        <v>827</v>
      </c>
      <c r="F70" s="63">
        <v>1933</v>
      </c>
      <c r="G70" s="73">
        <f t="shared" si="11"/>
        <v>233.73639661426844</v>
      </c>
      <c r="H70" s="63">
        <f>B70+E70</f>
        <v>2017</v>
      </c>
      <c r="I70" s="63"/>
      <c r="J70" s="64">
        <f>C70+F70-I70</f>
        <v>3839</v>
      </c>
      <c r="K70" s="73">
        <f t="shared" si="12"/>
        <v>190.3321764997521</v>
      </c>
      <c r="L70" s="38"/>
    </row>
    <row r="71" spans="1:12" s="8" customFormat="1" ht="58.5" customHeight="1">
      <c r="A71" s="61" t="s">
        <v>90</v>
      </c>
      <c r="B71" s="62">
        <v>171</v>
      </c>
      <c r="C71" s="62">
        <v>73</v>
      </c>
      <c r="D71" s="73">
        <f t="shared" si="10"/>
        <v>42.69005847953216</v>
      </c>
      <c r="E71" s="62">
        <v>10</v>
      </c>
      <c r="F71" s="63">
        <v>239</v>
      </c>
      <c r="G71" s="73">
        <f t="shared" si="11"/>
        <v>2390</v>
      </c>
      <c r="H71" s="63">
        <f>B71+E71</f>
        <v>181</v>
      </c>
      <c r="I71" s="63"/>
      <c r="J71" s="64">
        <f>C71+F71</f>
        <v>312</v>
      </c>
      <c r="K71" s="73">
        <f t="shared" si="12"/>
        <v>172.3756906077348</v>
      </c>
      <c r="L71" s="38"/>
    </row>
    <row r="72" spans="1:12" s="8" customFormat="1" ht="35.25" customHeight="1">
      <c r="A72" s="88" t="s">
        <v>47</v>
      </c>
      <c r="B72" s="89">
        <f>B73+B75+B77+B78+B79+B74+B76</f>
        <v>13531</v>
      </c>
      <c r="C72" s="89">
        <f>C73+C75+C77+C78+C79+C74+C76</f>
        <v>124446</v>
      </c>
      <c r="D72" s="73">
        <f t="shared" si="10"/>
        <v>919.7102948784274</v>
      </c>
      <c r="E72" s="89">
        <f>E73+E75+E77+E78+E79+E74+E76</f>
        <v>4854</v>
      </c>
      <c r="F72" s="89">
        <f>F73+F75+F77+F78+F79+F74+F76</f>
        <v>10918</v>
      </c>
      <c r="G72" s="73">
        <f t="shared" si="11"/>
        <v>224.9278945199835</v>
      </c>
      <c r="H72" s="89">
        <f>H73+H75+H77+H78+H79+H74+H76</f>
        <v>17126</v>
      </c>
      <c r="I72" s="89">
        <f>I73+I75+I77+I78+I79+I74+I76</f>
        <v>6797</v>
      </c>
      <c r="J72" s="89">
        <f>J73+J75+J77+J78+J79+J74+J76</f>
        <v>128567</v>
      </c>
      <c r="K72" s="73">
        <f t="shared" si="12"/>
        <v>750.7123671610417</v>
      </c>
      <c r="L72" s="38"/>
    </row>
    <row r="73" spans="1:12" s="8" customFormat="1" ht="34.5" customHeight="1">
      <c r="A73" s="61" t="s">
        <v>75</v>
      </c>
      <c r="B73" s="62">
        <v>102</v>
      </c>
      <c r="C73" s="62">
        <v>165</v>
      </c>
      <c r="D73" s="73">
        <f t="shared" si="10"/>
        <v>161.76470588235296</v>
      </c>
      <c r="E73" s="62">
        <v>0</v>
      </c>
      <c r="F73" s="63">
        <v>0</v>
      </c>
      <c r="G73" s="73" t="str">
        <f t="shared" si="11"/>
        <v>0 </v>
      </c>
      <c r="H73" s="63">
        <f>B73+E73</f>
        <v>102</v>
      </c>
      <c r="I73" s="63"/>
      <c r="J73" s="63">
        <f>C73+F73</f>
        <v>165</v>
      </c>
      <c r="K73" s="73">
        <f t="shared" si="12"/>
        <v>161.76470588235296</v>
      </c>
      <c r="L73" s="38"/>
    </row>
    <row r="74" spans="1:12" s="8" customFormat="1" ht="36.75" customHeight="1">
      <c r="A74" s="61" t="s">
        <v>28</v>
      </c>
      <c r="B74" s="62">
        <v>1521</v>
      </c>
      <c r="C74" s="62">
        <v>2863</v>
      </c>
      <c r="D74" s="73">
        <f t="shared" si="10"/>
        <v>188.23142669296516</v>
      </c>
      <c r="E74" s="62">
        <v>0</v>
      </c>
      <c r="F74" s="63">
        <v>0</v>
      </c>
      <c r="G74" s="73" t="str">
        <f t="shared" si="11"/>
        <v>0 </v>
      </c>
      <c r="H74" s="63">
        <f>B74+E74</f>
        <v>1521</v>
      </c>
      <c r="I74" s="63"/>
      <c r="J74" s="63">
        <f>C74+F74</f>
        <v>2863</v>
      </c>
      <c r="K74" s="73">
        <f t="shared" si="12"/>
        <v>188.23142669296516</v>
      </c>
      <c r="L74" s="38"/>
    </row>
    <row r="75" spans="1:12" s="8" customFormat="1" ht="0.75" customHeight="1" hidden="1">
      <c r="A75" s="61" t="s">
        <v>69</v>
      </c>
      <c r="B75" s="62">
        <v>0</v>
      </c>
      <c r="C75" s="62">
        <v>0</v>
      </c>
      <c r="D75" s="73" t="str">
        <f t="shared" si="10"/>
        <v>0 </v>
      </c>
      <c r="E75" s="62">
        <v>0</v>
      </c>
      <c r="F75" s="63">
        <v>0</v>
      </c>
      <c r="G75" s="73" t="str">
        <f t="shared" si="11"/>
        <v>0 </v>
      </c>
      <c r="H75" s="63">
        <f>B75+E75</f>
        <v>0</v>
      </c>
      <c r="I75" s="63"/>
      <c r="J75" s="63">
        <f>C75+F75</f>
        <v>0</v>
      </c>
      <c r="K75" s="73" t="str">
        <f t="shared" si="12"/>
        <v>0 </v>
      </c>
      <c r="L75" s="38"/>
    </row>
    <row r="76" spans="1:12" s="8" customFormat="1" ht="19.5" customHeight="1" hidden="1">
      <c r="A76" s="61" t="s">
        <v>82</v>
      </c>
      <c r="B76" s="62">
        <v>0</v>
      </c>
      <c r="C76" s="62">
        <v>0</v>
      </c>
      <c r="D76" s="73" t="str">
        <f t="shared" si="10"/>
        <v>0 </v>
      </c>
      <c r="E76" s="62">
        <v>0</v>
      </c>
      <c r="F76" s="63">
        <v>0</v>
      </c>
      <c r="G76" s="73" t="str">
        <f t="shared" si="11"/>
        <v>0 </v>
      </c>
      <c r="H76" s="63">
        <f>B76+E76</f>
        <v>0</v>
      </c>
      <c r="I76" s="63"/>
      <c r="J76" s="63">
        <f>C76+F76</f>
        <v>0</v>
      </c>
      <c r="K76" s="73" t="str">
        <f t="shared" si="12"/>
        <v>0 </v>
      </c>
      <c r="L76" s="38"/>
    </row>
    <row r="77" spans="1:12" s="8" customFormat="1" ht="26.25" customHeight="1">
      <c r="A77" s="61" t="s">
        <v>27</v>
      </c>
      <c r="B77" s="62">
        <v>1702</v>
      </c>
      <c r="C77" s="62">
        <v>4382</v>
      </c>
      <c r="D77" s="73">
        <f t="shared" si="10"/>
        <v>257.46180963572266</v>
      </c>
      <c r="E77" s="62">
        <v>0</v>
      </c>
      <c r="F77" s="63">
        <v>0</v>
      </c>
      <c r="G77" s="73" t="str">
        <f t="shared" si="11"/>
        <v>0 </v>
      </c>
      <c r="H77" s="63">
        <f>B77+E77</f>
        <v>1702</v>
      </c>
      <c r="I77" s="63"/>
      <c r="J77" s="63">
        <f>C77+F77</f>
        <v>4382</v>
      </c>
      <c r="K77" s="73">
        <f t="shared" si="12"/>
        <v>257.46180963572266</v>
      </c>
      <c r="L77" s="38"/>
    </row>
    <row r="78" spans="1:12" s="8" customFormat="1" ht="24.75" customHeight="1">
      <c r="A78" s="61" t="s">
        <v>44</v>
      </c>
      <c r="B78" s="62">
        <v>1259</v>
      </c>
      <c r="C78" s="62">
        <v>95725</v>
      </c>
      <c r="D78" s="73">
        <f t="shared" si="10"/>
        <v>7603.256552819698</v>
      </c>
      <c r="E78" s="62">
        <v>2397</v>
      </c>
      <c r="F78" s="63">
        <v>5292</v>
      </c>
      <c r="G78" s="73">
        <f t="shared" si="11"/>
        <v>220.77596996245305</v>
      </c>
      <c r="H78" s="63">
        <v>2397</v>
      </c>
      <c r="I78" s="63">
        <v>6797</v>
      </c>
      <c r="J78" s="63">
        <f>C78+F78-I78</f>
        <v>94220</v>
      </c>
      <c r="K78" s="73">
        <f t="shared" si="12"/>
        <v>3930.746766791823</v>
      </c>
      <c r="L78" s="38"/>
    </row>
    <row r="79" spans="1:12" s="8" customFormat="1" ht="38.25" customHeight="1">
      <c r="A79" s="61" t="s">
        <v>34</v>
      </c>
      <c r="B79" s="62">
        <v>8947</v>
      </c>
      <c r="C79" s="62">
        <v>21311</v>
      </c>
      <c r="D79" s="73">
        <f t="shared" si="10"/>
        <v>238.19157259416562</v>
      </c>
      <c r="E79" s="62">
        <v>2457</v>
      </c>
      <c r="F79" s="63">
        <v>5626</v>
      </c>
      <c r="G79" s="73">
        <f t="shared" si="11"/>
        <v>228.978428978429</v>
      </c>
      <c r="H79" s="63">
        <v>11404</v>
      </c>
      <c r="I79" s="63"/>
      <c r="J79" s="63">
        <f>C79+F79</f>
        <v>26937</v>
      </c>
      <c r="K79" s="73">
        <f t="shared" si="12"/>
        <v>236.20659417748158</v>
      </c>
      <c r="L79" s="38"/>
    </row>
    <row r="80" spans="1:12" s="8" customFormat="1" ht="36.75" customHeight="1">
      <c r="A80" s="88" t="s">
        <v>102</v>
      </c>
      <c r="B80" s="89">
        <f>B81+B82+B84+B85+B83</f>
        <v>3102</v>
      </c>
      <c r="C80" s="89">
        <f>C81+C82+C84+C85+C83</f>
        <v>40280</v>
      </c>
      <c r="D80" s="73">
        <f t="shared" si="10"/>
        <v>1298.5170857511284</v>
      </c>
      <c r="E80" s="89">
        <f>E81+E82+E84+E85+E83</f>
        <v>2536</v>
      </c>
      <c r="F80" s="89">
        <f>F81+F82+F84+F85</f>
        <v>31613</v>
      </c>
      <c r="G80" s="73">
        <f t="shared" si="11"/>
        <v>1246.5694006309147</v>
      </c>
      <c r="H80" s="89">
        <f>H81+H82+H84+H85+H83</f>
        <v>4414</v>
      </c>
      <c r="I80" s="89">
        <f>I81+I82+I84+I85+I83</f>
        <v>29708</v>
      </c>
      <c r="J80" s="89">
        <f>J81+J82+J84+J85+J83</f>
        <v>42185</v>
      </c>
      <c r="K80" s="73">
        <f t="shared" si="12"/>
        <v>955.7091073855913</v>
      </c>
      <c r="L80" s="38"/>
    </row>
    <row r="81" spans="1:29" s="8" customFormat="1" ht="30" customHeight="1">
      <c r="A81" s="61" t="s">
        <v>79</v>
      </c>
      <c r="B81" s="62">
        <v>55</v>
      </c>
      <c r="C81" s="62">
        <v>115</v>
      </c>
      <c r="D81" s="73">
        <f t="shared" si="10"/>
        <v>209.0909090909091</v>
      </c>
      <c r="E81" s="62">
        <v>0</v>
      </c>
      <c r="F81" s="63">
        <v>0</v>
      </c>
      <c r="G81" s="73" t="str">
        <f t="shared" si="11"/>
        <v>0 </v>
      </c>
      <c r="H81" s="63">
        <f>B81+E81</f>
        <v>55</v>
      </c>
      <c r="I81" s="63"/>
      <c r="J81" s="64">
        <f>C81+F81</f>
        <v>115</v>
      </c>
      <c r="K81" s="73">
        <f t="shared" si="12"/>
        <v>209.0909090909091</v>
      </c>
      <c r="L81" s="38"/>
      <c r="N81" s="65"/>
      <c r="U81" s="65"/>
      <c r="V81" s="65"/>
      <c r="W81" s="66"/>
      <c r="X81" s="65"/>
      <c r="Y81" s="65"/>
      <c r="Z81" s="66"/>
      <c r="AA81" s="65"/>
      <c r="AB81" s="65"/>
      <c r="AC81" s="65"/>
    </row>
    <row r="82" spans="1:12" s="8" customFormat="1" ht="29.25" customHeight="1" hidden="1">
      <c r="A82" s="61" t="s">
        <v>30</v>
      </c>
      <c r="B82" s="62"/>
      <c r="C82" s="62"/>
      <c r="D82" s="73" t="str">
        <f t="shared" si="10"/>
        <v>0 </v>
      </c>
      <c r="E82" s="62">
        <v>0</v>
      </c>
      <c r="F82" s="63">
        <v>0</v>
      </c>
      <c r="G82" s="73" t="str">
        <f t="shared" si="11"/>
        <v>0 </v>
      </c>
      <c r="H82" s="63">
        <f>B82+E82</f>
        <v>0</v>
      </c>
      <c r="I82" s="63"/>
      <c r="J82" s="64">
        <f>C82+F82</f>
        <v>0</v>
      </c>
      <c r="K82" s="73" t="str">
        <f t="shared" si="12"/>
        <v>0 </v>
      </c>
      <c r="L82" s="38"/>
    </row>
    <row r="83" spans="1:12" s="8" customFormat="1" ht="29.25" customHeight="1">
      <c r="A83" s="61" t="s">
        <v>30</v>
      </c>
      <c r="B83" s="62">
        <v>0</v>
      </c>
      <c r="C83" s="62">
        <v>75</v>
      </c>
      <c r="D83" s="73" t="str">
        <f t="shared" si="10"/>
        <v>0 </v>
      </c>
      <c r="E83" s="62">
        <v>0</v>
      </c>
      <c r="F83" s="63">
        <v>0</v>
      </c>
      <c r="G83" s="73" t="str">
        <f t="shared" si="11"/>
        <v>0 </v>
      </c>
      <c r="H83" s="63">
        <f>B83+E83</f>
        <v>0</v>
      </c>
      <c r="I83" s="63"/>
      <c r="J83" s="64">
        <f>C83+F83</f>
        <v>75</v>
      </c>
      <c r="K83" s="73" t="str">
        <f t="shared" si="12"/>
        <v>0 </v>
      </c>
      <c r="L83" s="38"/>
    </row>
    <row r="84" spans="1:12" s="8" customFormat="1" ht="27" customHeight="1">
      <c r="A84" s="61" t="s">
        <v>70</v>
      </c>
      <c r="B84" s="62">
        <v>3047</v>
      </c>
      <c r="C84" s="62">
        <v>40090</v>
      </c>
      <c r="D84" s="73">
        <f t="shared" si="10"/>
        <v>1315.7203807023302</v>
      </c>
      <c r="E84" s="62">
        <v>2536</v>
      </c>
      <c r="F84" s="63">
        <v>31613</v>
      </c>
      <c r="G84" s="73">
        <f t="shared" si="11"/>
        <v>1246.5694006309147</v>
      </c>
      <c r="H84" s="63">
        <v>4359</v>
      </c>
      <c r="I84" s="63">
        <v>29708</v>
      </c>
      <c r="J84" s="64">
        <f>C84+F84-I84</f>
        <v>41995</v>
      </c>
      <c r="K84" s="73">
        <f t="shared" si="12"/>
        <v>963.4090387703601</v>
      </c>
      <c r="L84" s="38"/>
    </row>
    <row r="85" spans="1:12" s="8" customFormat="1" ht="30" customHeight="1" hidden="1">
      <c r="A85" s="61" t="s">
        <v>71</v>
      </c>
      <c r="B85" s="62">
        <v>0</v>
      </c>
      <c r="C85" s="62">
        <v>0</v>
      </c>
      <c r="D85" s="73" t="str">
        <f t="shared" si="10"/>
        <v>0 </v>
      </c>
      <c r="E85" s="62">
        <v>0</v>
      </c>
      <c r="F85" s="63">
        <v>0</v>
      </c>
      <c r="G85" s="73" t="str">
        <f t="shared" si="11"/>
        <v>0 </v>
      </c>
      <c r="H85" s="63">
        <f>B85+E85</f>
        <v>0</v>
      </c>
      <c r="I85" s="63"/>
      <c r="J85" s="63">
        <f>C85+F85</f>
        <v>0</v>
      </c>
      <c r="K85" s="73" t="str">
        <f t="shared" si="12"/>
        <v>0 </v>
      </c>
      <c r="L85" s="38"/>
    </row>
    <row r="86" spans="1:12" s="8" customFormat="1" ht="36" customHeight="1" hidden="1">
      <c r="A86" s="88" t="s">
        <v>103</v>
      </c>
      <c r="B86" s="89">
        <f>B88+B87</f>
        <v>0</v>
      </c>
      <c r="C86" s="89">
        <f>C88</f>
        <v>0</v>
      </c>
      <c r="D86" s="73" t="str">
        <f t="shared" si="10"/>
        <v>0 </v>
      </c>
      <c r="E86" s="89">
        <f>E88</f>
        <v>0</v>
      </c>
      <c r="F86" s="89">
        <f>F88</f>
        <v>0</v>
      </c>
      <c r="G86" s="73" t="str">
        <f t="shared" si="11"/>
        <v>0 </v>
      </c>
      <c r="H86" s="89">
        <f>H88+H87</f>
        <v>0</v>
      </c>
      <c r="I86" s="89">
        <f>I88</f>
        <v>0</v>
      </c>
      <c r="J86" s="89">
        <f>J88</f>
        <v>0</v>
      </c>
      <c r="K86" s="73" t="str">
        <f t="shared" si="12"/>
        <v>0 </v>
      </c>
      <c r="L86" s="38"/>
    </row>
    <row r="87" spans="1:12" s="8" customFormat="1" ht="54" customHeight="1" hidden="1">
      <c r="A87" s="61" t="s">
        <v>92</v>
      </c>
      <c r="B87" s="90"/>
      <c r="C87" s="89">
        <v>0</v>
      </c>
      <c r="D87" s="73">
        <v>0</v>
      </c>
      <c r="E87" s="89">
        <v>0</v>
      </c>
      <c r="F87" s="89">
        <v>0</v>
      </c>
      <c r="G87" s="73">
        <v>0</v>
      </c>
      <c r="H87" s="89"/>
      <c r="I87" s="89"/>
      <c r="J87" s="89">
        <v>0</v>
      </c>
      <c r="K87" s="73"/>
      <c r="L87" s="38"/>
    </row>
    <row r="88" spans="1:12" s="8" customFormat="1" ht="33" customHeight="1" hidden="1">
      <c r="A88" s="61" t="s">
        <v>109</v>
      </c>
      <c r="B88" s="62"/>
      <c r="C88" s="62">
        <v>0</v>
      </c>
      <c r="D88" s="73" t="str">
        <f aca="true" t="shared" si="13" ref="D88:D135">IF(B88=0,"0 ",C88/B88*100)</f>
        <v>0 </v>
      </c>
      <c r="E88" s="62">
        <v>0</v>
      </c>
      <c r="F88" s="63">
        <v>0</v>
      </c>
      <c r="G88" s="73" t="str">
        <f aca="true" t="shared" si="14" ref="G88:G128">IF(E88=0,"0 ",F88/E88*100)</f>
        <v>0 </v>
      </c>
      <c r="H88" s="63">
        <f>B88+E88</f>
        <v>0</v>
      </c>
      <c r="I88" s="63"/>
      <c r="J88" s="64">
        <f>C88+F88</f>
        <v>0</v>
      </c>
      <c r="K88" s="73" t="str">
        <f aca="true" t="shared" si="15" ref="K88:K123">IF(H88=0,"0 ",J88/H88*100)</f>
        <v>0 </v>
      </c>
      <c r="L88" s="38"/>
    </row>
    <row r="89" spans="1:12" s="8" customFormat="1" ht="33" customHeight="1">
      <c r="A89" s="93" t="s">
        <v>103</v>
      </c>
      <c r="B89" s="91">
        <f>B90</f>
        <v>0</v>
      </c>
      <c r="C89" s="91">
        <f>C90</f>
        <v>0</v>
      </c>
      <c r="D89" s="73" t="str">
        <f t="shared" si="13"/>
        <v>0 </v>
      </c>
      <c r="E89" s="91"/>
      <c r="F89" s="96"/>
      <c r="G89" s="73" t="str">
        <f t="shared" si="14"/>
        <v>0 </v>
      </c>
      <c r="H89" s="96">
        <v>0</v>
      </c>
      <c r="I89" s="96"/>
      <c r="J89" s="84"/>
      <c r="K89" s="73" t="str">
        <f t="shared" si="15"/>
        <v>0 </v>
      </c>
      <c r="L89" s="38"/>
    </row>
    <row r="90" spans="1:12" s="8" customFormat="1" ht="33" customHeight="1">
      <c r="A90" s="61" t="s">
        <v>109</v>
      </c>
      <c r="B90" s="62">
        <v>0</v>
      </c>
      <c r="C90" s="62">
        <v>0</v>
      </c>
      <c r="D90" s="73"/>
      <c r="E90" s="62">
        <v>0</v>
      </c>
      <c r="F90" s="63">
        <v>0</v>
      </c>
      <c r="G90" s="73"/>
      <c r="H90" s="63">
        <v>0</v>
      </c>
      <c r="I90" s="63"/>
      <c r="J90" s="64"/>
      <c r="K90" s="73"/>
      <c r="L90" s="38"/>
    </row>
    <row r="91" spans="1:12" s="8" customFormat="1" ht="24.75" customHeight="1">
      <c r="A91" s="88" t="s">
        <v>48</v>
      </c>
      <c r="B91" s="91">
        <f>B92+B93+B96+B98+B99+B95</f>
        <v>81672</v>
      </c>
      <c r="C91" s="91">
        <f>C92+C93+C96+C98+C99+C95</f>
        <v>264663</v>
      </c>
      <c r="D91" s="73">
        <f t="shared" si="13"/>
        <v>324.0559800176315</v>
      </c>
      <c r="E91" s="89">
        <f>E92+E93+E96+E98+E99</f>
        <v>17</v>
      </c>
      <c r="F91" s="89">
        <f>F92+F93+F96+F98+F99</f>
        <v>20</v>
      </c>
      <c r="G91" s="73">
        <f t="shared" si="14"/>
        <v>117.64705882352942</v>
      </c>
      <c r="H91" s="89">
        <f>H92+H93+H96+H98+H99+H95</f>
        <v>81689</v>
      </c>
      <c r="I91" s="89">
        <f>I92+I93+I96+I98+I99+I95</f>
        <v>0</v>
      </c>
      <c r="J91" s="89">
        <f>J92+J93+J96+J98+J99+J95</f>
        <v>264683</v>
      </c>
      <c r="K91" s="73">
        <f t="shared" si="15"/>
        <v>324.0130250094872</v>
      </c>
      <c r="L91" s="38"/>
    </row>
    <row r="92" spans="1:12" s="8" customFormat="1" ht="24.75" customHeight="1">
      <c r="A92" s="61" t="s">
        <v>9</v>
      </c>
      <c r="B92" s="62">
        <v>22120</v>
      </c>
      <c r="C92" s="62">
        <v>75059</v>
      </c>
      <c r="D92" s="73">
        <f t="shared" si="13"/>
        <v>339.3264014466546</v>
      </c>
      <c r="E92" s="62">
        <v>0</v>
      </c>
      <c r="F92" s="63">
        <v>0</v>
      </c>
      <c r="G92" s="73" t="str">
        <f t="shared" si="14"/>
        <v>0 </v>
      </c>
      <c r="H92" s="63">
        <v>22120</v>
      </c>
      <c r="I92" s="63"/>
      <c r="J92" s="64">
        <f>C92+F92</f>
        <v>75059</v>
      </c>
      <c r="K92" s="73">
        <f t="shared" si="15"/>
        <v>339.3264014466546</v>
      </c>
      <c r="L92" s="38"/>
    </row>
    <row r="93" spans="1:12" s="8" customFormat="1" ht="25.5" customHeight="1">
      <c r="A93" s="61" t="s">
        <v>10</v>
      </c>
      <c r="B93" s="62">
        <v>48614</v>
      </c>
      <c r="C93" s="62">
        <v>167207</v>
      </c>
      <c r="D93" s="73">
        <f t="shared" si="13"/>
        <v>343.9482453614185</v>
      </c>
      <c r="E93" s="62">
        <v>0</v>
      </c>
      <c r="F93" s="63">
        <v>0</v>
      </c>
      <c r="G93" s="73" t="str">
        <f t="shared" si="14"/>
        <v>0 </v>
      </c>
      <c r="H93" s="63">
        <f>B93+E93</f>
        <v>48614</v>
      </c>
      <c r="I93" s="63"/>
      <c r="J93" s="64">
        <f>C93+F93</f>
        <v>167207</v>
      </c>
      <c r="K93" s="73">
        <f t="shared" si="15"/>
        <v>343.9482453614185</v>
      </c>
      <c r="L93" s="38"/>
    </row>
    <row r="94" spans="1:12" s="8" customFormat="1" ht="0.75" customHeight="1">
      <c r="A94" s="61" t="s">
        <v>21</v>
      </c>
      <c r="B94" s="62">
        <v>0</v>
      </c>
      <c r="C94" s="62"/>
      <c r="D94" s="73" t="str">
        <f t="shared" si="13"/>
        <v>0 </v>
      </c>
      <c r="E94" s="62"/>
      <c r="F94" s="63"/>
      <c r="G94" s="73" t="str">
        <f t="shared" si="14"/>
        <v>0 </v>
      </c>
      <c r="H94" s="63">
        <f>B94+E94</f>
        <v>0</v>
      </c>
      <c r="I94" s="63"/>
      <c r="J94" s="64">
        <f>C94+F94</f>
        <v>0</v>
      </c>
      <c r="K94" s="73" t="str">
        <f t="shared" si="15"/>
        <v>0 </v>
      </c>
      <c r="L94" s="38"/>
    </row>
    <row r="95" spans="1:12" s="8" customFormat="1" ht="41.25" customHeight="1">
      <c r="A95" s="61" t="s">
        <v>110</v>
      </c>
      <c r="B95" s="62">
        <v>5885</v>
      </c>
      <c r="C95" s="62">
        <v>11436</v>
      </c>
      <c r="D95" s="73">
        <f t="shared" si="13"/>
        <v>194.32455395072216</v>
      </c>
      <c r="E95" s="62">
        <v>0</v>
      </c>
      <c r="F95" s="63">
        <v>0</v>
      </c>
      <c r="G95" s="73" t="str">
        <f t="shared" si="14"/>
        <v>0 </v>
      </c>
      <c r="H95" s="63">
        <f>B95+E95</f>
        <v>5885</v>
      </c>
      <c r="I95" s="63"/>
      <c r="J95" s="64">
        <f>C95+F95</f>
        <v>11436</v>
      </c>
      <c r="K95" s="73">
        <f t="shared" si="15"/>
        <v>194.32455395072216</v>
      </c>
      <c r="L95" s="38"/>
    </row>
    <row r="96" spans="1:12" s="8" customFormat="1" ht="54.75" customHeight="1">
      <c r="A96" s="61" t="s">
        <v>95</v>
      </c>
      <c r="B96" s="62">
        <v>14</v>
      </c>
      <c r="C96" s="62">
        <v>107</v>
      </c>
      <c r="D96" s="73">
        <f t="shared" si="13"/>
        <v>764.2857142857143</v>
      </c>
      <c r="E96" s="62">
        <v>5</v>
      </c>
      <c r="F96" s="63">
        <v>4</v>
      </c>
      <c r="G96" s="73">
        <f t="shared" si="14"/>
        <v>80</v>
      </c>
      <c r="H96" s="63">
        <f aca="true" t="shared" si="16" ref="H96:H101">B96+E96</f>
        <v>19</v>
      </c>
      <c r="I96" s="63"/>
      <c r="J96" s="64">
        <f>C96+F96-I96</f>
        <v>111</v>
      </c>
      <c r="K96" s="73">
        <f t="shared" si="15"/>
        <v>584.2105263157895</v>
      </c>
      <c r="L96" s="38"/>
    </row>
    <row r="97" spans="1:12" s="8" customFormat="1" ht="0.75" customHeight="1" hidden="1">
      <c r="A97" s="61" t="s">
        <v>39</v>
      </c>
      <c r="B97" s="62">
        <v>0</v>
      </c>
      <c r="C97" s="62"/>
      <c r="D97" s="73" t="str">
        <f t="shared" si="13"/>
        <v>0 </v>
      </c>
      <c r="E97" s="62"/>
      <c r="F97" s="63"/>
      <c r="G97" s="73" t="str">
        <f t="shared" si="14"/>
        <v>0 </v>
      </c>
      <c r="H97" s="63">
        <f t="shared" si="16"/>
        <v>0</v>
      </c>
      <c r="I97" s="63"/>
      <c r="J97" s="64">
        <f>C97+F97</f>
        <v>0</v>
      </c>
      <c r="K97" s="73" t="str">
        <f t="shared" si="15"/>
        <v>0 </v>
      </c>
      <c r="L97" s="38"/>
    </row>
    <row r="98" spans="1:12" s="8" customFormat="1" ht="38.25" customHeight="1">
      <c r="A98" s="61" t="s">
        <v>20</v>
      </c>
      <c r="B98" s="62">
        <v>68</v>
      </c>
      <c r="C98" s="62">
        <v>172</v>
      </c>
      <c r="D98" s="73">
        <f t="shared" si="13"/>
        <v>252.94117647058823</v>
      </c>
      <c r="E98" s="62">
        <v>12</v>
      </c>
      <c r="F98" s="63">
        <v>16</v>
      </c>
      <c r="G98" s="73">
        <f t="shared" si="14"/>
        <v>133.33333333333331</v>
      </c>
      <c r="H98" s="63">
        <f t="shared" si="16"/>
        <v>80</v>
      </c>
      <c r="I98" s="63"/>
      <c r="J98" s="64">
        <f>C98+F98-I98</f>
        <v>188</v>
      </c>
      <c r="K98" s="73">
        <f t="shared" si="15"/>
        <v>235</v>
      </c>
      <c r="L98" s="38"/>
    </row>
    <row r="99" spans="1:12" s="8" customFormat="1" ht="37.5" customHeight="1">
      <c r="A99" s="61" t="s">
        <v>29</v>
      </c>
      <c r="B99" s="62">
        <v>4971</v>
      </c>
      <c r="C99" s="62">
        <v>10682</v>
      </c>
      <c r="D99" s="73">
        <f t="shared" si="13"/>
        <v>214.88634077650372</v>
      </c>
      <c r="E99" s="62">
        <v>0</v>
      </c>
      <c r="F99" s="63">
        <v>0</v>
      </c>
      <c r="G99" s="73" t="str">
        <f t="shared" si="14"/>
        <v>0 </v>
      </c>
      <c r="H99" s="63">
        <f t="shared" si="16"/>
        <v>4971</v>
      </c>
      <c r="I99" s="63"/>
      <c r="J99" s="64">
        <f>C99+F99</f>
        <v>10682</v>
      </c>
      <c r="K99" s="73">
        <f t="shared" si="15"/>
        <v>214.88634077650372</v>
      </c>
      <c r="L99" s="38"/>
    </row>
    <row r="100" spans="1:12" s="8" customFormat="1" ht="33.75" customHeight="1">
      <c r="A100" s="88" t="s">
        <v>96</v>
      </c>
      <c r="B100" s="89">
        <f>B101+B102+B103</f>
        <v>21052</v>
      </c>
      <c r="C100" s="89">
        <f>C101+C102+C103</f>
        <v>43631</v>
      </c>
      <c r="D100" s="73">
        <f t="shared" si="13"/>
        <v>207.25346760402812</v>
      </c>
      <c r="E100" s="89">
        <f>E101+E102+E103</f>
        <v>2</v>
      </c>
      <c r="F100" s="89">
        <f>F101+F102+F103</f>
        <v>0</v>
      </c>
      <c r="G100" s="73">
        <f t="shared" si="14"/>
        <v>0</v>
      </c>
      <c r="H100" s="89">
        <f>H101+H102+H103</f>
        <v>21054</v>
      </c>
      <c r="I100" s="89">
        <f>I101+I102+I103</f>
        <v>0</v>
      </c>
      <c r="J100" s="89">
        <f>J101+J102+J103</f>
        <v>43631</v>
      </c>
      <c r="K100" s="73">
        <f t="shared" si="15"/>
        <v>207.23377980431272</v>
      </c>
      <c r="L100" s="38"/>
    </row>
    <row r="101" spans="1:12" s="8" customFormat="1" ht="24.75" customHeight="1">
      <c r="A101" s="61" t="s">
        <v>11</v>
      </c>
      <c r="B101" s="62">
        <v>16324</v>
      </c>
      <c r="C101" s="62">
        <v>33716</v>
      </c>
      <c r="D101" s="73">
        <f t="shared" si="13"/>
        <v>206.5425140896839</v>
      </c>
      <c r="E101" s="62">
        <v>2</v>
      </c>
      <c r="F101" s="63">
        <v>0</v>
      </c>
      <c r="G101" s="73">
        <f t="shared" si="14"/>
        <v>0</v>
      </c>
      <c r="H101" s="63">
        <f t="shared" si="16"/>
        <v>16326</v>
      </c>
      <c r="I101" s="63"/>
      <c r="J101" s="64">
        <f>C101+F101-I101</f>
        <v>33716</v>
      </c>
      <c r="K101" s="73">
        <f t="shared" si="15"/>
        <v>206.51721180938384</v>
      </c>
      <c r="L101" s="38"/>
    </row>
    <row r="102" spans="1:12" s="8" customFormat="1" ht="21.75" customHeight="1" hidden="1">
      <c r="A102" s="61" t="s">
        <v>12</v>
      </c>
      <c r="B102" s="62"/>
      <c r="C102" s="62">
        <v>0</v>
      </c>
      <c r="D102" s="73" t="str">
        <f t="shared" si="13"/>
        <v>0 </v>
      </c>
      <c r="E102" s="62">
        <v>0</v>
      </c>
      <c r="F102" s="63">
        <v>0</v>
      </c>
      <c r="G102" s="73" t="str">
        <f t="shared" si="14"/>
        <v>0 </v>
      </c>
      <c r="H102" s="63">
        <f>B102+E102</f>
        <v>0</v>
      </c>
      <c r="I102" s="63"/>
      <c r="J102" s="64">
        <f>C102+F102</f>
        <v>0</v>
      </c>
      <c r="K102" s="73" t="str">
        <f t="shared" si="15"/>
        <v>0 </v>
      </c>
      <c r="L102" s="38"/>
    </row>
    <row r="103" spans="1:12" s="8" customFormat="1" ht="46.5" customHeight="1">
      <c r="A103" s="61" t="s">
        <v>72</v>
      </c>
      <c r="B103" s="62">
        <v>4728</v>
      </c>
      <c r="C103" s="62">
        <v>9915</v>
      </c>
      <c r="D103" s="73">
        <f t="shared" si="13"/>
        <v>209.7081218274112</v>
      </c>
      <c r="E103" s="62">
        <v>0</v>
      </c>
      <c r="F103" s="63">
        <v>0</v>
      </c>
      <c r="G103" s="73" t="str">
        <f t="shared" si="14"/>
        <v>0 </v>
      </c>
      <c r="H103" s="63">
        <f>B103+E103</f>
        <v>4728</v>
      </c>
      <c r="I103" s="63"/>
      <c r="J103" s="64">
        <f>C103+F103</f>
        <v>9915</v>
      </c>
      <c r="K103" s="73">
        <f t="shared" si="15"/>
        <v>209.7081218274112</v>
      </c>
      <c r="L103" s="38"/>
    </row>
    <row r="104" spans="1:12" s="8" customFormat="1" ht="27" customHeight="1">
      <c r="A104" s="88" t="s">
        <v>83</v>
      </c>
      <c r="B104" s="89">
        <f>B105+B106+B107+B108</f>
        <v>0</v>
      </c>
      <c r="C104" s="89">
        <f>C105+C106+C107+C108</f>
        <v>0</v>
      </c>
      <c r="D104" s="73" t="str">
        <f t="shared" si="13"/>
        <v>0 </v>
      </c>
      <c r="E104" s="89">
        <f>E105+E106+E107+E108</f>
        <v>0</v>
      </c>
      <c r="F104" s="89">
        <f>F105+F106+F107+F108</f>
        <v>0</v>
      </c>
      <c r="G104" s="73" t="str">
        <f t="shared" si="14"/>
        <v>0 </v>
      </c>
      <c r="H104" s="89">
        <f>H105+H106+H107+H108</f>
        <v>0</v>
      </c>
      <c r="I104" s="89"/>
      <c r="J104" s="89">
        <f>J105+J106+J107+J108</f>
        <v>0</v>
      </c>
      <c r="K104" s="73" t="str">
        <f t="shared" si="15"/>
        <v>0 </v>
      </c>
      <c r="L104" s="38"/>
    </row>
    <row r="105" spans="1:12" s="8" customFormat="1" ht="29.25" customHeight="1" hidden="1">
      <c r="A105" s="61" t="s">
        <v>7</v>
      </c>
      <c r="B105" s="62"/>
      <c r="C105" s="62">
        <v>0</v>
      </c>
      <c r="D105" s="73" t="str">
        <f t="shared" si="13"/>
        <v>0 </v>
      </c>
      <c r="E105" s="62">
        <v>0</v>
      </c>
      <c r="F105" s="63">
        <v>0</v>
      </c>
      <c r="G105" s="73" t="str">
        <f t="shared" si="14"/>
        <v>0 </v>
      </c>
      <c r="H105" s="63">
        <f>B105+E105</f>
        <v>0</v>
      </c>
      <c r="I105" s="63"/>
      <c r="J105" s="63">
        <f>C105+F105</f>
        <v>0</v>
      </c>
      <c r="K105" s="73" t="str">
        <f t="shared" si="15"/>
        <v>0 </v>
      </c>
      <c r="L105" s="38"/>
    </row>
    <row r="106" spans="1:12" s="8" customFormat="1" ht="26.25" customHeight="1" hidden="1">
      <c r="A106" s="61" t="s">
        <v>25</v>
      </c>
      <c r="B106" s="62">
        <v>0</v>
      </c>
      <c r="C106" s="62">
        <v>0</v>
      </c>
      <c r="D106" s="73" t="str">
        <f t="shared" si="13"/>
        <v>0 </v>
      </c>
      <c r="E106" s="62">
        <v>0</v>
      </c>
      <c r="F106" s="63">
        <v>0</v>
      </c>
      <c r="G106" s="73" t="str">
        <f t="shared" si="14"/>
        <v>0 </v>
      </c>
      <c r="H106" s="63">
        <f>B106+E106</f>
        <v>0</v>
      </c>
      <c r="I106" s="63"/>
      <c r="J106" s="63">
        <f>C106+F106</f>
        <v>0</v>
      </c>
      <c r="K106" s="73" t="str">
        <f t="shared" si="15"/>
        <v>0 </v>
      </c>
      <c r="L106" s="38"/>
    </row>
    <row r="107" spans="1:12" s="8" customFormat="1" ht="37.5" customHeight="1" hidden="1">
      <c r="A107" s="61" t="s">
        <v>43</v>
      </c>
      <c r="B107" s="62"/>
      <c r="C107" s="62">
        <v>0</v>
      </c>
      <c r="D107" s="73" t="str">
        <f t="shared" si="13"/>
        <v>0 </v>
      </c>
      <c r="E107" s="62">
        <v>0</v>
      </c>
      <c r="F107" s="63">
        <v>0</v>
      </c>
      <c r="G107" s="73" t="str">
        <f t="shared" si="14"/>
        <v>0 </v>
      </c>
      <c r="H107" s="63">
        <f>B107+E107</f>
        <v>0</v>
      </c>
      <c r="I107" s="63"/>
      <c r="J107" s="63">
        <f>C107+F107</f>
        <v>0</v>
      </c>
      <c r="K107" s="73" t="str">
        <f t="shared" si="15"/>
        <v>0 </v>
      </c>
      <c r="L107" s="38"/>
    </row>
    <row r="108" spans="1:12" s="8" customFormat="1" ht="39.75" customHeight="1">
      <c r="A108" s="61" t="s">
        <v>80</v>
      </c>
      <c r="B108" s="62">
        <v>0</v>
      </c>
      <c r="C108" s="62">
        <v>0</v>
      </c>
      <c r="D108" s="73" t="str">
        <f t="shared" si="13"/>
        <v>0 </v>
      </c>
      <c r="E108" s="62">
        <v>0</v>
      </c>
      <c r="F108" s="63">
        <v>0</v>
      </c>
      <c r="G108" s="73" t="str">
        <f t="shared" si="14"/>
        <v>0 </v>
      </c>
      <c r="H108" s="63">
        <f>B108+E108</f>
        <v>0</v>
      </c>
      <c r="I108" s="63"/>
      <c r="J108" s="63">
        <v>0</v>
      </c>
      <c r="K108" s="73" t="str">
        <f t="shared" si="15"/>
        <v>0 </v>
      </c>
      <c r="L108" s="38"/>
    </row>
    <row r="109" spans="1:12" s="8" customFormat="1" ht="24.75" customHeight="1">
      <c r="A109" s="88" t="s">
        <v>49</v>
      </c>
      <c r="B109" s="89">
        <f>B110+B111+B112+B113+B114</f>
        <v>61978</v>
      </c>
      <c r="C109" s="89">
        <f>C110+C111+C112+C113+C114</f>
        <v>108984</v>
      </c>
      <c r="D109" s="73">
        <f t="shared" si="13"/>
        <v>175.8430410790926</v>
      </c>
      <c r="E109" s="89">
        <f>E110+E111+E112+E113+E114</f>
        <v>0</v>
      </c>
      <c r="F109" s="89">
        <v>0</v>
      </c>
      <c r="G109" s="73" t="str">
        <f t="shared" si="14"/>
        <v>0 </v>
      </c>
      <c r="H109" s="89">
        <f>H110+H111+H112+H113+H114</f>
        <v>61978</v>
      </c>
      <c r="I109" s="89">
        <f>I110+I111+I112+I113+I114</f>
        <v>0</v>
      </c>
      <c r="J109" s="89">
        <f>J110+J111+J112+J113+J114</f>
        <v>108984</v>
      </c>
      <c r="K109" s="73">
        <f t="shared" si="15"/>
        <v>175.8430410790926</v>
      </c>
      <c r="L109" s="38"/>
    </row>
    <row r="110" spans="1:12" s="8" customFormat="1" ht="21" customHeight="1">
      <c r="A110" s="61" t="s">
        <v>13</v>
      </c>
      <c r="B110" s="62">
        <v>3003</v>
      </c>
      <c r="C110" s="62">
        <v>5144</v>
      </c>
      <c r="D110" s="73">
        <f t="shared" si="13"/>
        <v>171.2953712953713</v>
      </c>
      <c r="E110" s="62">
        <v>0</v>
      </c>
      <c r="F110" s="63">
        <v>0</v>
      </c>
      <c r="G110" s="73" t="str">
        <f t="shared" si="14"/>
        <v>0 </v>
      </c>
      <c r="H110" s="63">
        <v>3003</v>
      </c>
      <c r="I110" s="63"/>
      <c r="J110" s="64">
        <f>C110+F110</f>
        <v>5144</v>
      </c>
      <c r="K110" s="73">
        <f t="shared" si="15"/>
        <v>171.2953712953713</v>
      </c>
      <c r="L110" s="38"/>
    </row>
    <row r="111" spans="1:12" s="8" customFormat="1" ht="36" customHeight="1">
      <c r="A111" s="61" t="s">
        <v>33</v>
      </c>
      <c r="B111" s="62">
        <v>14373</v>
      </c>
      <c r="C111" s="62">
        <v>25992</v>
      </c>
      <c r="D111" s="73">
        <f t="shared" si="13"/>
        <v>180.83907326236695</v>
      </c>
      <c r="E111" s="62">
        <v>0</v>
      </c>
      <c r="F111" s="63">
        <v>0</v>
      </c>
      <c r="G111" s="73" t="str">
        <f t="shared" si="14"/>
        <v>0 </v>
      </c>
      <c r="H111" s="63">
        <f>B111+E111</f>
        <v>14373</v>
      </c>
      <c r="I111" s="63"/>
      <c r="J111" s="64">
        <f>C111+F111</f>
        <v>25992</v>
      </c>
      <c r="K111" s="73">
        <f t="shared" si="15"/>
        <v>180.83907326236695</v>
      </c>
      <c r="L111" s="38"/>
    </row>
    <row r="112" spans="1:12" s="8" customFormat="1" ht="36" customHeight="1">
      <c r="A112" s="61" t="s">
        <v>31</v>
      </c>
      <c r="B112" s="62">
        <v>26620</v>
      </c>
      <c r="C112" s="62">
        <v>49567</v>
      </c>
      <c r="D112" s="73">
        <f t="shared" si="13"/>
        <v>186.2021036814425</v>
      </c>
      <c r="E112" s="62">
        <v>0</v>
      </c>
      <c r="F112" s="63">
        <v>0</v>
      </c>
      <c r="G112" s="73" t="str">
        <f t="shared" si="14"/>
        <v>0 </v>
      </c>
      <c r="H112" s="63">
        <f>B112+E112</f>
        <v>26620</v>
      </c>
      <c r="I112" s="63"/>
      <c r="J112" s="64">
        <f>C112+F112</f>
        <v>49567</v>
      </c>
      <c r="K112" s="73">
        <f t="shared" si="15"/>
        <v>186.2021036814425</v>
      </c>
      <c r="L112" s="38"/>
    </row>
    <row r="113" spans="1:12" s="8" customFormat="1" ht="21" customHeight="1">
      <c r="A113" s="61" t="s">
        <v>57</v>
      </c>
      <c r="B113" s="62">
        <v>15670</v>
      </c>
      <c r="C113" s="62">
        <v>23544</v>
      </c>
      <c r="D113" s="73">
        <f t="shared" si="13"/>
        <v>150.24888321633696</v>
      </c>
      <c r="E113" s="62">
        <v>0</v>
      </c>
      <c r="F113" s="63">
        <v>0</v>
      </c>
      <c r="G113" s="73" t="str">
        <f t="shared" si="14"/>
        <v>0 </v>
      </c>
      <c r="H113" s="63">
        <f>B113+E113</f>
        <v>15670</v>
      </c>
      <c r="I113" s="63"/>
      <c r="J113" s="64">
        <f>C113+F113</f>
        <v>23544</v>
      </c>
      <c r="K113" s="73">
        <f t="shared" si="15"/>
        <v>150.24888321633696</v>
      </c>
      <c r="L113" s="38"/>
    </row>
    <row r="114" spans="1:12" s="8" customFormat="1" ht="35.25" customHeight="1">
      <c r="A114" s="61" t="s">
        <v>32</v>
      </c>
      <c r="B114" s="62">
        <v>2312</v>
      </c>
      <c r="C114" s="92">
        <v>4737</v>
      </c>
      <c r="D114" s="73">
        <f t="shared" si="13"/>
        <v>204.88754325259518</v>
      </c>
      <c r="E114" s="62">
        <v>0</v>
      </c>
      <c r="F114" s="63">
        <v>0</v>
      </c>
      <c r="G114" s="73" t="str">
        <f t="shared" si="14"/>
        <v>0 </v>
      </c>
      <c r="H114" s="63">
        <f>B114+E114</f>
        <v>2312</v>
      </c>
      <c r="I114" s="63"/>
      <c r="J114" s="64">
        <f>C114+F114</f>
        <v>4737</v>
      </c>
      <c r="K114" s="73">
        <f t="shared" si="15"/>
        <v>204.88754325259518</v>
      </c>
      <c r="L114" s="38"/>
    </row>
    <row r="115" spans="1:14" s="8" customFormat="1" ht="34.5" customHeight="1">
      <c r="A115" s="93" t="s">
        <v>58</v>
      </c>
      <c r="B115" s="91">
        <f>B116+B117+B118+B123+B124</f>
        <v>5735</v>
      </c>
      <c r="C115" s="91">
        <f>C116+C117+C118+C123+C124</f>
        <v>13623</v>
      </c>
      <c r="D115" s="73">
        <f t="shared" si="13"/>
        <v>237.54141238012204</v>
      </c>
      <c r="E115" s="91">
        <f>E116+E117+E118+E123</f>
        <v>0</v>
      </c>
      <c r="F115" s="91">
        <f>F116+F117+F118+F123</f>
        <v>0</v>
      </c>
      <c r="G115" s="73" t="str">
        <f t="shared" si="14"/>
        <v>0 </v>
      </c>
      <c r="H115" s="94">
        <f>H116+H117+H118+H123+H124</f>
        <v>5735</v>
      </c>
      <c r="I115" s="94">
        <f>I116+I117+I118+I123+I124</f>
        <v>0</v>
      </c>
      <c r="J115" s="94">
        <f>J116+J117+J118+J123+J124</f>
        <v>13623</v>
      </c>
      <c r="K115" s="73">
        <f t="shared" si="15"/>
        <v>237.54141238012204</v>
      </c>
      <c r="L115" s="38"/>
      <c r="N115" s="16"/>
    </row>
    <row r="116" spans="1:12" s="8" customFormat="1" ht="22.5" customHeight="1">
      <c r="A116" s="61" t="s">
        <v>59</v>
      </c>
      <c r="B116" s="62">
        <v>3506</v>
      </c>
      <c r="C116" s="92">
        <v>7694</v>
      </c>
      <c r="D116" s="73">
        <f t="shared" si="13"/>
        <v>219.45236737022248</v>
      </c>
      <c r="E116" s="62">
        <v>0</v>
      </c>
      <c r="F116" s="63">
        <v>0</v>
      </c>
      <c r="G116" s="73" t="str">
        <f t="shared" si="14"/>
        <v>0 </v>
      </c>
      <c r="H116" s="63">
        <f>B116+E116</f>
        <v>3506</v>
      </c>
      <c r="I116" s="63"/>
      <c r="J116" s="64">
        <f>C116+F116</f>
        <v>7694</v>
      </c>
      <c r="K116" s="73">
        <f t="shared" si="15"/>
        <v>219.45236737022248</v>
      </c>
      <c r="L116" s="38"/>
    </row>
    <row r="117" spans="1:12" s="8" customFormat="1" ht="22.5" customHeight="1">
      <c r="A117" s="61" t="s">
        <v>60</v>
      </c>
      <c r="B117" s="62">
        <v>2174</v>
      </c>
      <c r="C117" s="92">
        <v>5775</v>
      </c>
      <c r="D117" s="73">
        <f t="shared" si="13"/>
        <v>265.639374425023</v>
      </c>
      <c r="E117" s="62">
        <v>0</v>
      </c>
      <c r="F117" s="63">
        <v>0</v>
      </c>
      <c r="G117" s="73" t="str">
        <f t="shared" si="14"/>
        <v>0 </v>
      </c>
      <c r="H117" s="63">
        <f>B117+E117</f>
        <v>2174</v>
      </c>
      <c r="I117" s="63"/>
      <c r="J117" s="64">
        <f>C117+F117</f>
        <v>5775</v>
      </c>
      <c r="K117" s="73">
        <f t="shared" si="15"/>
        <v>265.639374425023</v>
      </c>
      <c r="L117" s="38"/>
    </row>
    <row r="118" spans="1:12" s="8" customFormat="1" ht="54.75" customHeight="1" hidden="1">
      <c r="A118" s="61" t="s">
        <v>76</v>
      </c>
      <c r="B118" s="62">
        <v>0</v>
      </c>
      <c r="C118" s="92"/>
      <c r="D118" s="73" t="str">
        <f t="shared" si="13"/>
        <v>0 </v>
      </c>
      <c r="E118" s="62">
        <v>0</v>
      </c>
      <c r="F118" s="63">
        <v>0</v>
      </c>
      <c r="G118" s="73" t="str">
        <f t="shared" si="14"/>
        <v>0 </v>
      </c>
      <c r="H118" s="63">
        <f aca="true" t="shared" si="17" ref="H118:H124">B118+E118</f>
        <v>0</v>
      </c>
      <c r="I118" s="63"/>
      <c r="J118" s="64">
        <f aca="true" t="shared" si="18" ref="J118:J124">C118+F118</f>
        <v>0</v>
      </c>
      <c r="K118" s="73" t="str">
        <f t="shared" si="15"/>
        <v>0 </v>
      </c>
      <c r="L118" s="38"/>
    </row>
    <row r="119" spans="1:12" s="8" customFormat="1" ht="33" customHeight="1" hidden="1">
      <c r="A119" s="93" t="s">
        <v>64</v>
      </c>
      <c r="B119" s="91">
        <f>B120+B121</f>
        <v>0</v>
      </c>
      <c r="C119" s="94"/>
      <c r="D119" s="73" t="str">
        <f t="shared" si="13"/>
        <v>0 </v>
      </c>
      <c r="E119" s="91">
        <f>E120+E121</f>
        <v>0</v>
      </c>
      <c r="F119" s="94">
        <f>F120+F121</f>
        <v>0</v>
      </c>
      <c r="G119" s="73" t="str">
        <f t="shared" si="14"/>
        <v>0 </v>
      </c>
      <c r="H119" s="63">
        <f t="shared" si="17"/>
        <v>0</v>
      </c>
      <c r="I119" s="94"/>
      <c r="J119" s="64">
        <f t="shared" si="18"/>
        <v>0</v>
      </c>
      <c r="K119" s="73" t="str">
        <f t="shared" si="15"/>
        <v>0 </v>
      </c>
      <c r="L119" s="38"/>
    </row>
    <row r="120" spans="1:12" s="8" customFormat="1" ht="26.25" customHeight="1" hidden="1">
      <c r="A120" s="61" t="s">
        <v>65</v>
      </c>
      <c r="B120" s="62"/>
      <c r="C120" s="92"/>
      <c r="D120" s="73" t="str">
        <f t="shared" si="13"/>
        <v>0 </v>
      </c>
      <c r="E120" s="62">
        <v>0</v>
      </c>
      <c r="F120" s="63">
        <v>0</v>
      </c>
      <c r="G120" s="73" t="str">
        <f t="shared" si="14"/>
        <v>0 </v>
      </c>
      <c r="H120" s="63">
        <f t="shared" si="17"/>
        <v>0</v>
      </c>
      <c r="I120" s="63"/>
      <c r="J120" s="64">
        <f t="shared" si="18"/>
        <v>0</v>
      </c>
      <c r="K120" s="73" t="str">
        <f t="shared" si="15"/>
        <v>0 </v>
      </c>
      <c r="L120" s="38"/>
    </row>
    <row r="121" spans="1:12" s="8" customFormat="1" ht="27" customHeight="1" hidden="1">
      <c r="A121" s="61" t="s">
        <v>66</v>
      </c>
      <c r="B121" s="62">
        <v>0</v>
      </c>
      <c r="C121" s="92"/>
      <c r="D121" s="73" t="str">
        <f t="shared" si="13"/>
        <v>0 </v>
      </c>
      <c r="E121" s="62">
        <v>0</v>
      </c>
      <c r="F121" s="63">
        <v>0</v>
      </c>
      <c r="G121" s="73" t="str">
        <f t="shared" si="14"/>
        <v>0 </v>
      </c>
      <c r="H121" s="63">
        <f t="shared" si="17"/>
        <v>0</v>
      </c>
      <c r="I121" s="63"/>
      <c r="J121" s="64">
        <f t="shared" si="18"/>
        <v>0</v>
      </c>
      <c r="K121" s="73" t="str">
        <f t="shared" si="15"/>
        <v>0 </v>
      </c>
      <c r="L121" s="38"/>
    </row>
    <row r="122" spans="1:12" s="8" customFormat="1" ht="27" customHeight="1" hidden="1">
      <c r="A122" s="61" t="s">
        <v>67</v>
      </c>
      <c r="B122" s="62">
        <v>0</v>
      </c>
      <c r="C122" s="92"/>
      <c r="D122" s="73" t="str">
        <f t="shared" si="13"/>
        <v>0 </v>
      </c>
      <c r="E122" s="62">
        <v>0</v>
      </c>
      <c r="F122" s="63">
        <v>0</v>
      </c>
      <c r="G122" s="73" t="str">
        <f t="shared" si="14"/>
        <v>0 </v>
      </c>
      <c r="H122" s="63">
        <f t="shared" si="17"/>
        <v>0</v>
      </c>
      <c r="I122" s="63"/>
      <c r="J122" s="64">
        <f t="shared" si="18"/>
        <v>0</v>
      </c>
      <c r="K122" s="73" t="str">
        <f t="shared" si="15"/>
        <v>0 </v>
      </c>
      <c r="L122" s="38"/>
    </row>
    <row r="123" spans="1:12" s="8" customFormat="1" ht="30.75" customHeight="1" hidden="1">
      <c r="A123" s="61" t="s">
        <v>76</v>
      </c>
      <c r="B123" s="62"/>
      <c r="C123" s="92">
        <v>0</v>
      </c>
      <c r="D123" s="73" t="str">
        <f t="shared" si="13"/>
        <v>0 </v>
      </c>
      <c r="E123" s="62">
        <v>0</v>
      </c>
      <c r="F123" s="63">
        <v>0</v>
      </c>
      <c r="G123" s="73" t="str">
        <f t="shared" si="14"/>
        <v>0 </v>
      </c>
      <c r="H123" s="63">
        <f t="shared" si="17"/>
        <v>0</v>
      </c>
      <c r="I123" s="63"/>
      <c r="J123" s="64">
        <f t="shared" si="18"/>
        <v>0</v>
      </c>
      <c r="K123" s="73" t="str">
        <f t="shared" si="15"/>
        <v>0 </v>
      </c>
      <c r="L123" s="38"/>
    </row>
    <row r="124" spans="1:12" s="8" customFormat="1" ht="30.75" customHeight="1">
      <c r="A124" s="61" t="s">
        <v>112</v>
      </c>
      <c r="B124" s="62">
        <v>55</v>
      </c>
      <c r="C124" s="92">
        <v>154</v>
      </c>
      <c r="D124" s="73">
        <f t="shared" si="13"/>
        <v>280</v>
      </c>
      <c r="E124" s="62">
        <v>0</v>
      </c>
      <c r="F124" s="63">
        <v>0</v>
      </c>
      <c r="G124" s="73" t="str">
        <f t="shared" si="14"/>
        <v>0 </v>
      </c>
      <c r="H124" s="63">
        <f t="shared" si="17"/>
        <v>55</v>
      </c>
      <c r="I124" s="63"/>
      <c r="J124" s="64">
        <f t="shared" si="18"/>
        <v>154</v>
      </c>
      <c r="K124" s="73"/>
      <c r="L124" s="38"/>
    </row>
    <row r="125" spans="1:12" s="8" customFormat="1" ht="35.25" customHeight="1">
      <c r="A125" s="93" t="s">
        <v>64</v>
      </c>
      <c r="B125" s="89">
        <f>B126+B128</f>
        <v>255</v>
      </c>
      <c r="C125" s="89">
        <f>C126+C128</f>
        <v>422</v>
      </c>
      <c r="D125" s="73">
        <f t="shared" si="13"/>
        <v>165.49019607843135</v>
      </c>
      <c r="E125" s="89">
        <f>E127+E126</f>
        <v>0</v>
      </c>
      <c r="F125" s="89">
        <f>F127+F126+F128</f>
        <v>0</v>
      </c>
      <c r="G125" s="73" t="str">
        <f t="shared" si="14"/>
        <v>0 </v>
      </c>
      <c r="H125" s="89">
        <f>H126+H128</f>
        <v>255</v>
      </c>
      <c r="I125" s="89">
        <f>I127+I126+I128</f>
        <v>0</v>
      </c>
      <c r="J125" s="89">
        <f>J127+J126+J128</f>
        <v>422</v>
      </c>
      <c r="K125" s="73">
        <f aca="true" t="shared" si="19" ref="K125:K135">IF(H125=0,"0 ",J125/H125*100)</f>
        <v>165.49019607843135</v>
      </c>
      <c r="L125" s="38"/>
    </row>
    <row r="126" spans="1:12" s="8" customFormat="1" ht="34.5" customHeight="1">
      <c r="A126" s="61" t="s">
        <v>65</v>
      </c>
      <c r="B126" s="90">
        <v>0</v>
      </c>
      <c r="C126" s="90">
        <v>100</v>
      </c>
      <c r="D126" s="73" t="str">
        <f t="shared" si="13"/>
        <v>0 </v>
      </c>
      <c r="E126" s="90">
        <v>0</v>
      </c>
      <c r="F126" s="90">
        <v>0</v>
      </c>
      <c r="G126" s="73" t="str">
        <f t="shared" si="14"/>
        <v>0 </v>
      </c>
      <c r="H126" s="63">
        <f>B126+E126</f>
        <v>0</v>
      </c>
      <c r="I126" s="63"/>
      <c r="J126" s="64">
        <f>C126+F126</f>
        <v>100</v>
      </c>
      <c r="K126" s="73" t="str">
        <f t="shared" si="19"/>
        <v>0 </v>
      </c>
      <c r="L126" s="38"/>
    </row>
    <row r="127" spans="1:12" s="8" customFormat="1" ht="54.75" customHeight="1" hidden="1">
      <c r="A127" s="61" t="s">
        <v>66</v>
      </c>
      <c r="B127" s="62"/>
      <c r="C127" s="92">
        <v>0</v>
      </c>
      <c r="D127" s="73" t="str">
        <f t="shared" si="13"/>
        <v>0 </v>
      </c>
      <c r="E127" s="62">
        <v>0</v>
      </c>
      <c r="F127" s="63">
        <v>0</v>
      </c>
      <c r="G127" s="73" t="str">
        <f t="shared" si="14"/>
        <v>0 </v>
      </c>
      <c r="H127" s="63">
        <f>B127+E127</f>
        <v>0</v>
      </c>
      <c r="I127" s="63"/>
      <c r="J127" s="64">
        <f>C127+F127</f>
        <v>0</v>
      </c>
      <c r="K127" s="73" t="str">
        <f t="shared" si="19"/>
        <v>0 </v>
      </c>
      <c r="L127" s="38"/>
    </row>
    <row r="128" spans="1:12" s="8" customFormat="1" ht="38.25" customHeight="1">
      <c r="A128" s="61" t="s">
        <v>66</v>
      </c>
      <c r="B128" s="62">
        <v>255</v>
      </c>
      <c r="C128" s="92">
        <v>322</v>
      </c>
      <c r="D128" s="73">
        <f t="shared" si="13"/>
        <v>126.27450980392156</v>
      </c>
      <c r="E128" s="62">
        <v>0</v>
      </c>
      <c r="F128" s="63">
        <v>0</v>
      </c>
      <c r="G128" s="73" t="str">
        <f t="shared" si="14"/>
        <v>0 </v>
      </c>
      <c r="H128" s="63">
        <f>B128+E128</f>
        <v>255</v>
      </c>
      <c r="I128" s="63"/>
      <c r="J128" s="64">
        <f>C128+F128</f>
        <v>322</v>
      </c>
      <c r="K128" s="73">
        <f t="shared" si="19"/>
        <v>126.27450980392156</v>
      </c>
      <c r="L128" s="38"/>
    </row>
    <row r="129" spans="1:12" s="13" customFormat="1" ht="52.5" customHeight="1" hidden="1">
      <c r="A129" s="93" t="s">
        <v>97</v>
      </c>
      <c r="B129" s="91">
        <f>B130</f>
        <v>0</v>
      </c>
      <c r="C129" s="91">
        <f>C130</f>
        <v>0</v>
      </c>
      <c r="D129" s="73" t="str">
        <f t="shared" si="13"/>
        <v>0 </v>
      </c>
      <c r="E129" s="91">
        <f aca="true" t="shared" si="20" ref="E129:J129">E130</f>
        <v>0</v>
      </c>
      <c r="F129" s="91">
        <f t="shared" si="20"/>
        <v>0</v>
      </c>
      <c r="G129" s="91" t="str">
        <f t="shared" si="20"/>
        <v>0 </v>
      </c>
      <c r="H129" s="91">
        <f t="shared" si="20"/>
        <v>0</v>
      </c>
      <c r="I129" s="91">
        <f t="shared" si="20"/>
        <v>0</v>
      </c>
      <c r="J129" s="91">
        <f t="shared" si="20"/>
        <v>0</v>
      </c>
      <c r="K129" s="73" t="str">
        <f t="shared" si="19"/>
        <v>0 </v>
      </c>
      <c r="L129" s="41"/>
    </row>
    <row r="130" spans="1:11" s="8" customFormat="1" ht="33" customHeight="1" hidden="1">
      <c r="A130" s="61" t="s">
        <v>97</v>
      </c>
      <c r="B130" s="62">
        <v>0</v>
      </c>
      <c r="C130" s="92">
        <v>0</v>
      </c>
      <c r="D130" s="73" t="str">
        <f t="shared" si="13"/>
        <v>0 </v>
      </c>
      <c r="E130" s="62">
        <v>0</v>
      </c>
      <c r="F130" s="63">
        <v>0</v>
      </c>
      <c r="G130" s="62" t="str">
        <f>G131</f>
        <v>0 </v>
      </c>
      <c r="H130" s="63">
        <f>B130+E130</f>
        <v>0</v>
      </c>
      <c r="I130" s="63">
        <f>C130+F130</f>
        <v>0</v>
      </c>
      <c r="J130" s="63">
        <f>D130+G130</f>
        <v>0</v>
      </c>
      <c r="K130" s="73" t="str">
        <f t="shared" si="19"/>
        <v>0 </v>
      </c>
    </row>
    <row r="131" spans="1:11" s="8" customFormat="1" ht="35.25" customHeight="1">
      <c r="A131" s="88" t="s">
        <v>50</v>
      </c>
      <c r="B131" s="89">
        <f>B132+B133+B134</f>
        <v>6382</v>
      </c>
      <c r="C131" s="89">
        <f>C132+C133+C134</f>
        <v>13650</v>
      </c>
      <c r="D131" s="73">
        <f t="shared" si="13"/>
        <v>213.8827953619555</v>
      </c>
      <c r="E131" s="89">
        <f>E132+E133+E134</f>
        <v>0</v>
      </c>
      <c r="F131" s="89">
        <f>F132+F133+F134</f>
        <v>0</v>
      </c>
      <c r="G131" s="73" t="str">
        <f>IF(E131=0,"0 ",F131/E131*100)</f>
        <v>0 </v>
      </c>
      <c r="H131" s="89">
        <f>H132+H133+H134</f>
        <v>0</v>
      </c>
      <c r="I131" s="89">
        <f>I132+I133+I134</f>
        <v>13650</v>
      </c>
      <c r="J131" s="89">
        <f>J132+J133+J134</f>
        <v>0</v>
      </c>
      <c r="K131" s="73" t="str">
        <f t="shared" si="19"/>
        <v>0 </v>
      </c>
    </row>
    <row r="132" spans="1:11" s="8" customFormat="1" ht="50.25" customHeight="1">
      <c r="A132" s="61" t="s">
        <v>61</v>
      </c>
      <c r="B132" s="62">
        <v>6382</v>
      </c>
      <c r="C132" s="92">
        <v>13650</v>
      </c>
      <c r="D132" s="73">
        <f t="shared" si="13"/>
        <v>213.8827953619555</v>
      </c>
      <c r="E132" s="62">
        <v>0</v>
      </c>
      <c r="F132" s="63">
        <v>0</v>
      </c>
      <c r="G132" s="73" t="str">
        <f>IF(E132=0,"0 ",F132/E132*100)</f>
        <v>0 </v>
      </c>
      <c r="H132" s="63">
        <v>0</v>
      </c>
      <c r="I132" s="63">
        <v>13650</v>
      </c>
      <c r="J132" s="64">
        <v>0</v>
      </c>
      <c r="K132" s="73" t="str">
        <f t="shared" si="19"/>
        <v>0 </v>
      </c>
    </row>
    <row r="133" spans="1:11" s="8" customFormat="1" ht="1.5" customHeight="1" hidden="1">
      <c r="A133" s="61" t="s">
        <v>63</v>
      </c>
      <c r="B133" s="62">
        <v>0</v>
      </c>
      <c r="C133" s="92">
        <v>0</v>
      </c>
      <c r="D133" s="73" t="str">
        <f t="shared" si="13"/>
        <v>0 </v>
      </c>
      <c r="E133" s="62">
        <v>0</v>
      </c>
      <c r="F133" s="63">
        <v>0</v>
      </c>
      <c r="G133" s="73" t="str">
        <f>IF(E133=0,"0 ",F133/E133*100)</f>
        <v>0 </v>
      </c>
      <c r="H133" s="63">
        <f>B133+E133</f>
        <v>0</v>
      </c>
      <c r="I133" s="63"/>
      <c r="J133" s="63">
        <f>C133+F133</f>
        <v>0</v>
      </c>
      <c r="K133" s="73" t="str">
        <f t="shared" si="19"/>
        <v>0 </v>
      </c>
    </row>
    <row r="134" spans="1:11" s="8" customFormat="1" ht="23.25" customHeight="1" hidden="1">
      <c r="A134" s="61" t="s">
        <v>62</v>
      </c>
      <c r="B134" s="62">
        <v>0</v>
      </c>
      <c r="C134" s="92">
        <v>0</v>
      </c>
      <c r="D134" s="73" t="str">
        <f t="shared" si="13"/>
        <v>0 </v>
      </c>
      <c r="E134" s="92">
        <v>0</v>
      </c>
      <c r="F134" s="63">
        <v>0</v>
      </c>
      <c r="G134" s="73" t="str">
        <f>IF(E134=0,"0 ",F134/E134*100)</f>
        <v>0 </v>
      </c>
      <c r="H134" s="63">
        <f>B134+E134</f>
        <v>0</v>
      </c>
      <c r="I134" s="63"/>
      <c r="J134" s="63">
        <f>C134+F134</f>
        <v>0</v>
      </c>
      <c r="K134" s="73" t="str">
        <f t="shared" si="19"/>
        <v>0 </v>
      </c>
    </row>
    <row r="135" spans="1:11" s="8" customFormat="1" ht="36" customHeight="1">
      <c r="A135" s="93" t="s">
        <v>4</v>
      </c>
      <c r="B135" s="94">
        <f>B55+B63+B66+B72+B80+B86+B91+B100+B104+B109+B115+B125+B131+B129+B89</f>
        <v>207988</v>
      </c>
      <c r="C135" s="94">
        <f>C55+C63+C66+C72+C80+C86+C91+C100+C104+C109+C115+C125+C131+C129</f>
        <v>634979</v>
      </c>
      <c r="D135" s="73">
        <f t="shared" si="13"/>
        <v>305.29597861415084</v>
      </c>
      <c r="E135" s="94">
        <f>E55+E63+E66+E72+E80+E86+E91+E100+E104+E109+E115+E125+E131+E129</f>
        <v>16421</v>
      </c>
      <c r="F135" s="94">
        <f>F55+F63+F66+F72+F80+F86+F91+F100+F104+F109+F115+F125+F131+F129</f>
        <v>59103</v>
      </c>
      <c r="G135" s="73">
        <f>IF(E135=0,"0 ",F135/E135*100)</f>
        <v>359.9232689848365</v>
      </c>
      <c r="H135" s="94">
        <f>H55+H63+H66+H72+H80+H86+H91+H100+H104+H109+H115+H125+H131+H129+H89</f>
        <v>215222</v>
      </c>
      <c r="I135" s="94">
        <f>I55+I63+I66+I72+I80+I86+I91+I100+I104+I109+I115+I125+I131+I129+I70</f>
        <v>50285</v>
      </c>
      <c r="J135" s="94">
        <f>J55+J63+J66+J72+J80+J86+J91+J100+J104+J109+J115+J125+J131+J129</f>
        <v>643797</v>
      </c>
      <c r="K135" s="73">
        <f t="shared" si="19"/>
        <v>299.13159435373706</v>
      </c>
    </row>
    <row r="136" spans="1:11" s="17" customFormat="1" ht="15.75" customHeight="1">
      <c r="A136" s="2"/>
      <c r="B136" s="2"/>
      <c r="C136" s="2"/>
      <c r="D136" s="2"/>
      <c r="E136" s="2"/>
      <c r="F136" s="1"/>
      <c r="G136" s="1"/>
      <c r="H136" s="1"/>
      <c r="I136" s="1"/>
      <c r="J136" s="39"/>
      <c r="K136" s="39"/>
    </row>
    <row r="137" spans="1:11" s="17" customFormat="1" ht="12" customHeight="1">
      <c r="A137" s="2"/>
      <c r="B137" s="2"/>
      <c r="C137" s="2"/>
      <c r="D137" s="2"/>
      <c r="E137" s="2"/>
      <c r="F137" s="1"/>
      <c r="G137" s="42"/>
      <c r="H137" s="42"/>
      <c r="I137" s="42"/>
      <c r="J137" s="43"/>
      <c r="K137" s="40"/>
    </row>
    <row r="138" spans="1:11" s="8" customFormat="1" ht="69.75" customHeight="1">
      <c r="A138" s="18" t="s">
        <v>106</v>
      </c>
      <c r="B138" s="19"/>
      <c r="C138" s="19"/>
      <c r="D138" s="20"/>
      <c r="E138" s="21"/>
      <c r="F138" s="22"/>
      <c r="G138" s="23"/>
      <c r="H138" s="22" t="s">
        <v>105</v>
      </c>
      <c r="I138" s="22"/>
      <c r="J138" s="23"/>
      <c r="K138" s="8" t="s">
        <v>93</v>
      </c>
    </row>
    <row r="139" spans="1:11" s="8" customFormat="1" ht="15.75" customHeight="1">
      <c r="A139" s="24"/>
      <c r="B139" s="15"/>
      <c r="C139" s="25"/>
      <c r="D139" s="1"/>
      <c r="F139" s="22"/>
      <c r="G139" s="23"/>
      <c r="J139" s="26"/>
      <c r="K139" s="17"/>
    </row>
    <row r="140" spans="3:11" s="8" customFormat="1" ht="17.25">
      <c r="C140" s="27"/>
      <c r="D140" s="28"/>
      <c r="F140" s="10"/>
      <c r="G140" s="29"/>
      <c r="H140" s="10"/>
      <c r="I140" s="10"/>
      <c r="J140" s="30"/>
      <c r="K140" s="17"/>
    </row>
    <row r="141" ht="17.25">
      <c r="E141" s="34"/>
    </row>
    <row r="142" spans="1:10" ht="17.25">
      <c r="A142" s="67"/>
      <c r="H142" s="37"/>
      <c r="I142" s="37"/>
      <c r="J142" s="37"/>
    </row>
    <row r="143" spans="7:10" ht="17.25">
      <c r="G143" s="22"/>
      <c r="H143" s="23"/>
      <c r="I143" s="23"/>
      <c r="J143" s="8"/>
    </row>
  </sheetData>
  <sheetProtection/>
  <mergeCells count="14">
    <mergeCell ref="A52:K52"/>
    <mergeCell ref="A53:A54"/>
    <mergeCell ref="B53:D53"/>
    <mergeCell ref="E53:G53"/>
    <mergeCell ref="H53:K53"/>
    <mergeCell ref="A1:J1"/>
    <mergeCell ref="A2:J2"/>
    <mergeCell ref="A3:J3"/>
    <mergeCell ref="J5:K5"/>
    <mergeCell ref="A6:K6"/>
    <mergeCell ref="A7:A8"/>
    <mergeCell ref="B7:D7"/>
    <mergeCell ref="E7:G7"/>
    <mergeCell ref="H7:K7"/>
  </mergeCells>
  <printOptions horizontalCentered="1"/>
  <pageMargins left="0.15748031496062992" right="0" top="0.15748031496062992" bottom="0.15748031496062992" header="0.15748031496062992" footer="0.15748031496062992"/>
  <pageSetup fitToHeight="3" fitToWidth="1" horizontalDpi="600" verticalDpi="600" orientation="portrait" paperSize="9" scale="58" r:id="rId2"/>
  <rowBreaks count="1" manualBreakCount="1">
    <brk id="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zoomScale="65" zoomScaleNormal="65" zoomScaleSheetLayoutView="85" workbookViewId="0" topLeftCell="A48">
      <selection activeCell="F55" sqref="F55"/>
    </sheetView>
  </sheetViews>
  <sheetFormatPr defaultColWidth="9.00390625" defaultRowHeight="12.75"/>
  <cols>
    <col min="1" max="1" width="46.75390625" style="35" customWidth="1"/>
    <col min="2" max="2" width="16.875" style="35" customWidth="1"/>
    <col min="3" max="3" width="17.375" style="58" customWidth="1"/>
    <col min="4" max="4" width="13.25390625" style="59" customWidth="1"/>
    <col min="5" max="5" width="15.125" style="35" customWidth="1"/>
    <col min="6" max="6" width="16.75390625" style="35" customWidth="1"/>
    <col min="7" max="7" width="13.375" style="36" customWidth="1"/>
    <col min="8" max="8" width="17.25390625" style="35" customWidth="1"/>
    <col min="9" max="9" width="14.75390625" style="35" hidden="1" customWidth="1"/>
    <col min="10" max="10" width="17.375" style="35" customWidth="1"/>
    <col min="11" max="11" width="12.875" style="46" customWidth="1"/>
    <col min="12" max="12" width="11.375" style="47" bestFit="1" customWidth="1"/>
    <col min="13" max="13" width="9.125" style="47" customWidth="1"/>
    <col min="14" max="14" width="14.00390625" style="47" bestFit="1" customWidth="1"/>
    <col min="15" max="16384" width="9.125" style="47" customWidth="1"/>
  </cols>
  <sheetData>
    <row r="1" spans="1:11" ht="22.5" customHeight="1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10"/>
    </row>
    <row r="2" spans="1:11" ht="17.25" customHeight="1">
      <c r="A2" s="171" t="s">
        <v>24</v>
      </c>
      <c r="B2" s="171"/>
      <c r="C2" s="171"/>
      <c r="D2" s="171"/>
      <c r="E2" s="171"/>
      <c r="F2" s="171"/>
      <c r="G2" s="171"/>
      <c r="H2" s="171"/>
      <c r="I2" s="171"/>
      <c r="J2" s="171"/>
      <c r="K2" s="110"/>
    </row>
    <row r="3" spans="1:11" ht="15.75" customHeight="1">
      <c r="A3" s="170" t="s">
        <v>146</v>
      </c>
      <c r="B3" s="170"/>
      <c r="C3" s="170"/>
      <c r="D3" s="170"/>
      <c r="E3" s="170"/>
      <c r="F3" s="170"/>
      <c r="G3" s="170"/>
      <c r="H3" s="170"/>
      <c r="I3" s="170"/>
      <c r="J3" s="170"/>
      <c r="K3" s="110"/>
    </row>
    <row r="4" spans="1:11" ht="39" customHeight="1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ht="21" customHeight="1">
      <c r="A5" s="109"/>
      <c r="B5" s="109"/>
      <c r="C5" s="109"/>
      <c r="D5" s="111"/>
      <c r="E5" s="109"/>
      <c r="F5" s="109"/>
      <c r="G5" s="111"/>
      <c r="H5" s="109"/>
      <c r="I5" s="109"/>
      <c r="J5" s="172" t="s">
        <v>37</v>
      </c>
      <c r="K5" s="172"/>
    </row>
    <row r="6" spans="1:11" ht="18.75">
      <c r="A6" s="173" t="s">
        <v>42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21" customHeight="1">
      <c r="A7" s="176" t="s">
        <v>0</v>
      </c>
      <c r="B7" s="178" t="s">
        <v>23</v>
      </c>
      <c r="C7" s="179"/>
      <c r="D7" s="180"/>
      <c r="E7" s="181" t="s">
        <v>38</v>
      </c>
      <c r="F7" s="182"/>
      <c r="G7" s="183"/>
      <c r="H7" s="184" t="s">
        <v>73</v>
      </c>
      <c r="I7" s="184"/>
      <c r="J7" s="184"/>
      <c r="K7" s="184"/>
    </row>
    <row r="8" spans="1:11" s="10" customFormat="1" ht="88.5" customHeight="1">
      <c r="A8" s="177"/>
      <c r="B8" s="103" t="s">
        <v>142</v>
      </c>
      <c r="C8" s="103" t="s">
        <v>147</v>
      </c>
      <c r="D8" s="104" t="s">
        <v>52</v>
      </c>
      <c r="E8" s="103" t="s">
        <v>142</v>
      </c>
      <c r="F8" s="103" t="s">
        <v>147</v>
      </c>
      <c r="G8" s="104" t="s">
        <v>52</v>
      </c>
      <c r="H8" s="103" t="s">
        <v>142</v>
      </c>
      <c r="I8" s="103" t="s">
        <v>129</v>
      </c>
      <c r="J8" s="103" t="s">
        <v>147</v>
      </c>
      <c r="K8" s="104" t="s">
        <v>52</v>
      </c>
    </row>
    <row r="9" spans="1:11" s="10" customFormat="1" ht="21" customHeight="1">
      <c r="A9" s="105" t="s">
        <v>1</v>
      </c>
      <c r="B9" s="112">
        <f>SUM(B10:B19)</f>
        <v>238272</v>
      </c>
      <c r="C9" s="112">
        <f>SUM(C10:C19)</f>
        <v>11349</v>
      </c>
      <c r="D9" s="113">
        <f aca="true" t="shared" si="0" ref="D9:D15">C9/B9*100</f>
        <v>4.763043916196616</v>
      </c>
      <c r="E9" s="112">
        <f>SUM(E10:E19)</f>
        <v>47827</v>
      </c>
      <c r="F9" s="112">
        <f>SUM(F10:F19)</f>
        <v>71</v>
      </c>
      <c r="G9" s="113">
        <f>F9/E9*100</f>
        <v>0.14845171137641916</v>
      </c>
      <c r="H9" s="114">
        <f aca="true" t="shared" si="1" ref="H9:H39">B9+E9</f>
        <v>286099</v>
      </c>
      <c r="I9" s="114"/>
      <c r="J9" s="114">
        <f aca="true" t="shared" si="2" ref="J9:J35">C9+F9</f>
        <v>11420</v>
      </c>
      <c r="K9" s="113">
        <f aca="true" t="shared" si="3" ref="K9:K18">J9/H9*100</f>
        <v>3.991625276565105</v>
      </c>
    </row>
    <row r="10" spans="1:11" s="10" customFormat="1" ht="20.25" customHeight="1">
      <c r="A10" s="106" t="s">
        <v>89</v>
      </c>
      <c r="B10" s="115">
        <v>206103</v>
      </c>
      <c r="C10" s="115">
        <v>9670</v>
      </c>
      <c r="D10" s="113">
        <f t="shared" si="0"/>
        <v>4.691828842860123</v>
      </c>
      <c r="E10" s="115">
        <v>15560</v>
      </c>
      <c r="F10" s="116">
        <v>983</v>
      </c>
      <c r="G10" s="113">
        <f>F10/E10*100</f>
        <v>6.317480719794344</v>
      </c>
      <c r="H10" s="116">
        <f t="shared" si="1"/>
        <v>221663</v>
      </c>
      <c r="I10" s="116"/>
      <c r="J10" s="116">
        <f t="shared" si="2"/>
        <v>10653</v>
      </c>
      <c r="K10" s="113">
        <f t="shared" si="3"/>
        <v>4.8059441584748015</v>
      </c>
    </row>
    <row r="11" spans="1:11" s="10" customFormat="1" ht="24.75" customHeight="1">
      <c r="A11" s="106" t="s">
        <v>94</v>
      </c>
      <c r="B11" s="115">
        <v>13179</v>
      </c>
      <c r="C11" s="115">
        <v>1675</v>
      </c>
      <c r="D11" s="113">
        <f t="shared" si="0"/>
        <v>12.709613779497687</v>
      </c>
      <c r="E11" s="115">
        <v>3348</v>
      </c>
      <c r="F11" s="116">
        <v>426</v>
      </c>
      <c r="G11" s="113">
        <f>F11/E11*100</f>
        <v>12.724014336917563</v>
      </c>
      <c r="H11" s="116">
        <f t="shared" si="1"/>
        <v>16527</v>
      </c>
      <c r="I11" s="116"/>
      <c r="J11" s="116">
        <f t="shared" si="2"/>
        <v>2101</v>
      </c>
      <c r="K11" s="113">
        <f t="shared" si="3"/>
        <v>12.712531009862648</v>
      </c>
    </row>
    <row r="12" spans="1:11" s="10" customFormat="1" ht="63.75" customHeight="1">
      <c r="A12" s="106" t="s">
        <v>128</v>
      </c>
      <c r="B12" s="115">
        <v>2863</v>
      </c>
      <c r="C12" s="115">
        <v>-166</v>
      </c>
      <c r="D12" s="113">
        <f t="shared" si="0"/>
        <v>-5.798113866573525</v>
      </c>
      <c r="E12" s="115">
        <v>0</v>
      </c>
      <c r="F12" s="116">
        <v>0</v>
      </c>
      <c r="G12" s="113">
        <v>0</v>
      </c>
      <c r="H12" s="116">
        <f t="shared" si="1"/>
        <v>2863</v>
      </c>
      <c r="I12" s="116"/>
      <c r="J12" s="116">
        <f t="shared" si="2"/>
        <v>-166</v>
      </c>
      <c r="K12" s="113">
        <f t="shared" si="3"/>
        <v>-5.798113866573525</v>
      </c>
    </row>
    <row r="13" spans="1:11" s="10" customFormat="1" ht="46.5" customHeight="1">
      <c r="A13" s="106" t="s">
        <v>84</v>
      </c>
      <c r="B13" s="115">
        <v>0</v>
      </c>
      <c r="C13" s="117">
        <v>-122</v>
      </c>
      <c r="D13" s="113">
        <v>0</v>
      </c>
      <c r="E13" s="115">
        <v>0</v>
      </c>
      <c r="F13" s="116">
        <v>0</v>
      </c>
      <c r="G13" s="113">
        <v>0</v>
      </c>
      <c r="H13" s="116">
        <f t="shared" si="1"/>
        <v>0</v>
      </c>
      <c r="I13" s="116"/>
      <c r="J13" s="116">
        <f t="shared" si="2"/>
        <v>-122</v>
      </c>
      <c r="K13" s="113">
        <v>0</v>
      </c>
    </row>
    <row r="14" spans="1:11" s="10" customFormat="1" ht="45.75" customHeight="1">
      <c r="A14" s="106" t="s">
        <v>15</v>
      </c>
      <c r="B14" s="115">
        <v>9707</v>
      </c>
      <c r="C14" s="117">
        <v>-1</v>
      </c>
      <c r="D14" s="113">
        <f t="shared" si="0"/>
        <v>-0.010301844030081385</v>
      </c>
      <c r="E14" s="115">
        <v>3995</v>
      </c>
      <c r="F14" s="116">
        <v>0</v>
      </c>
      <c r="G14" s="113">
        <f>F14/E14*100</f>
        <v>0</v>
      </c>
      <c r="H14" s="116">
        <f t="shared" si="1"/>
        <v>13702</v>
      </c>
      <c r="I14" s="116"/>
      <c r="J14" s="116">
        <f t="shared" si="2"/>
        <v>-1</v>
      </c>
      <c r="K14" s="113">
        <f t="shared" si="3"/>
        <v>-0.007298204641658152</v>
      </c>
    </row>
    <row r="15" spans="1:11" s="10" customFormat="1" ht="61.5" customHeight="1">
      <c r="A15" s="106" t="s">
        <v>111</v>
      </c>
      <c r="B15" s="115">
        <v>4163</v>
      </c>
      <c r="C15" s="115">
        <v>-3</v>
      </c>
      <c r="D15" s="113">
        <f t="shared" si="0"/>
        <v>-0.0720634158059092</v>
      </c>
      <c r="E15" s="116">
        <v>0</v>
      </c>
      <c r="F15" s="116">
        <v>0</v>
      </c>
      <c r="G15" s="113">
        <v>0</v>
      </c>
      <c r="H15" s="116">
        <f t="shared" si="1"/>
        <v>4163</v>
      </c>
      <c r="I15" s="116"/>
      <c r="J15" s="116">
        <f t="shared" si="2"/>
        <v>-3</v>
      </c>
      <c r="K15" s="113">
        <f t="shared" si="3"/>
        <v>-0.0720634158059092</v>
      </c>
    </row>
    <row r="16" spans="1:11" s="10" customFormat="1" ht="41.25" customHeight="1">
      <c r="A16" s="106" t="s">
        <v>85</v>
      </c>
      <c r="B16" s="115">
        <v>0</v>
      </c>
      <c r="C16" s="117">
        <v>0</v>
      </c>
      <c r="D16" s="113">
        <v>0</v>
      </c>
      <c r="E16" s="116">
        <v>7521</v>
      </c>
      <c r="F16" s="116">
        <v>-17</v>
      </c>
      <c r="G16" s="113">
        <f>F16/E16*100</f>
        <v>-0.22603377210477332</v>
      </c>
      <c r="H16" s="116">
        <f t="shared" si="1"/>
        <v>7521</v>
      </c>
      <c r="I16" s="116"/>
      <c r="J16" s="116">
        <f t="shared" si="2"/>
        <v>-17</v>
      </c>
      <c r="K16" s="113">
        <f t="shared" si="3"/>
        <v>-0.22603377210477332</v>
      </c>
    </row>
    <row r="17" spans="1:15" s="10" customFormat="1" ht="20.25" customHeight="1">
      <c r="A17" s="106" t="s">
        <v>86</v>
      </c>
      <c r="B17" s="115">
        <v>0</v>
      </c>
      <c r="C17" s="117">
        <v>0</v>
      </c>
      <c r="D17" s="113">
        <v>0</v>
      </c>
      <c r="E17" s="115">
        <v>17403</v>
      </c>
      <c r="F17" s="116">
        <v>-1321</v>
      </c>
      <c r="G17" s="113">
        <f>F17/E17*100</f>
        <v>-7.590645291041774</v>
      </c>
      <c r="H17" s="116">
        <f t="shared" si="1"/>
        <v>17403</v>
      </c>
      <c r="I17" s="116"/>
      <c r="J17" s="116">
        <f t="shared" si="2"/>
        <v>-1321</v>
      </c>
      <c r="K17" s="113">
        <f t="shared" si="3"/>
        <v>-7.590645291041774</v>
      </c>
      <c r="L17" s="49"/>
      <c r="M17" s="49"/>
      <c r="N17" s="49"/>
      <c r="O17" s="49"/>
    </row>
    <row r="18" spans="1:15" s="10" customFormat="1" ht="23.25" customHeight="1">
      <c r="A18" s="106" t="s">
        <v>87</v>
      </c>
      <c r="B18" s="115">
        <v>2257</v>
      </c>
      <c r="C18" s="115">
        <v>296</v>
      </c>
      <c r="D18" s="113">
        <f>C18/B18*100</f>
        <v>13.114754098360656</v>
      </c>
      <c r="E18" s="115">
        <v>0</v>
      </c>
      <c r="F18" s="116">
        <v>0</v>
      </c>
      <c r="G18" s="113">
        <v>0</v>
      </c>
      <c r="H18" s="116">
        <f t="shared" si="1"/>
        <v>2257</v>
      </c>
      <c r="I18" s="116"/>
      <c r="J18" s="116">
        <f t="shared" si="2"/>
        <v>296</v>
      </c>
      <c r="K18" s="113">
        <f t="shared" si="3"/>
        <v>13.114754098360656</v>
      </c>
      <c r="L18" s="49"/>
      <c r="M18" s="49"/>
      <c r="N18" s="49"/>
      <c r="O18" s="49"/>
    </row>
    <row r="19" spans="1:15" s="10" customFormat="1" ht="39" customHeight="1" hidden="1">
      <c r="A19" s="106" t="s">
        <v>88</v>
      </c>
      <c r="B19" s="115">
        <v>0</v>
      </c>
      <c r="C19" s="115"/>
      <c r="D19" s="113">
        <v>0</v>
      </c>
      <c r="E19" s="115"/>
      <c r="F19" s="116"/>
      <c r="G19" s="113">
        <v>0</v>
      </c>
      <c r="H19" s="116">
        <f t="shared" si="1"/>
        <v>0</v>
      </c>
      <c r="I19" s="116"/>
      <c r="J19" s="116">
        <f t="shared" si="2"/>
        <v>0</v>
      </c>
      <c r="K19" s="113">
        <v>0</v>
      </c>
      <c r="L19" s="49"/>
      <c r="M19" s="49"/>
      <c r="N19" s="49"/>
      <c r="O19" s="49"/>
    </row>
    <row r="20" spans="1:15" s="51" customFormat="1" ht="22.5" customHeight="1">
      <c r="A20" s="105" t="s">
        <v>2</v>
      </c>
      <c r="B20" s="112">
        <f>SUM(B21:B34)</f>
        <v>36020</v>
      </c>
      <c r="C20" s="112">
        <f>SUM(C21:C34)</f>
        <v>9040</v>
      </c>
      <c r="D20" s="113">
        <f aca="true" t="shared" si="4" ref="D20:D29">C20/B20*100</f>
        <v>25.09716823986674</v>
      </c>
      <c r="E20" s="112">
        <f>SUM(E21:E34)</f>
        <v>1611</v>
      </c>
      <c r="F20" s="112">
        <f>SUM(F21:F34)</f>
        <v>247</v>
      </c>
      <c r="G20" s="113">
        <f>F20/E20*100</f>
        <v>15.332091868404717</v>
      </c>
      <c r="H20" s="114">
        <f t="shared" si="1"/>
        <v>37631</v>
      </c>
      <c r="I20" s="114"/>
      <c r="J20" s="114">
        <f t="shared" si="2"/>
        <v>9287</v>
      </c>
      <c r="K20" s="113">
        <f>J20/H20*100</f>
        <v>24.679120937524914</v>
      </c>
      <c r="L20" s="50"/>
      <c r="M20" s="50"/>
      <c r="N20" s="50"/>
      <c r="O20" s="50"/>
    </row>
    <row r="21" spans="1:11" s="10" customFormat="1" ht="24" customHeight="1">
      <c r="A21" s="107" t="s">
        <v>16</v>
      </c>
      <c r="B21" s="117">
        <v>32422</v>
      </c>
      <c r="C21" s="115">
        <v>6838</v>
      </c>
      <c r="D21" s="113">
        <f t="shared" si="4"/>
        <v>21.0906174819567</v>
      </c>
      <c r="E21" s="115">
        <v>1200</v>
      </c>
      <c r="F21" s="116">
        <v>173</v>
      </c>
      <c r="G21" s="113">
        <f>F21/E21*100</f>
        <v>14.416666666666666</v>
      </c>
      <c r="H21" s="116">
        <f t="shared" si="1"/>
        <v>33622</v>
      </c>
      <c r="I21" s="116"/>
      <c r="J21" s="116">
        <f t="shared" si="2"/>
        <v>7011</v>
      </c>
      <c r="K21" s="113">
        <f>J21/H21*100</f>
        <v>20.85241805960383</v>
      </c>
    </row>
    <row r="22" spans="1:11" s="10" customFormat="1" ht="27" customHeight="1">
      <c r="A22" s="107" t="s">
        <v>41</v>
      </c>
      <c r="B22" s="117">
        <v>530</v>
      </c>
      <c r="C22" s="115">
        <v>160</v>
      </c>
      <c r="D22" s="113">
        <f t="shared" si="4"/>
        <v>30.18867924528302</v>
      </c>
      <c r="E22" s="115">
        <v>386</v>
      </c>
      <c r="F22" s="116">
        <v>58</v>
      </c>
      <c r="G22" s="113">
        <f>F22/E22*100</f>
        <v>15.025906735751295</v>
      </c>
      <c r="H22" s="116">
        <f t="shared" si="1"/>
        <v>916</v>
      </c>
      <c r="I22" s="116"/>
      <c r="J22" s="116">
        <f t="shared" si="2"/>
        <v>218</v>
      </c>
      <c r="K22" s="113">
        <f>J22/H22*100</f>
        <v>23.799126637554586</v>
      </c>
    </row>
    <row r="23" spans="1:11" s="10" customFormat="1" ht="47.25" customHeight="1" hidden="1">
      <c r="A23" s="107" t="s">
        <v>14</v>
      </c>
      <c r="B23" s="117"/>
      <c r="C23" s="115"/>
      <c r="D23" s="113">
        <v>0</v>
      </c>
      <c r="E23" s="115"/>
      <c r="F23" s="116"/>
      <c r="G23" s="113">
        <v>0</v>
      </c>
      <c r="H23" s="116">
        <f t="shared" si="1"/>
        <v>0</v>
      </c>
      <c r="I23" s="116"/>
      <c r="J23" s="116">
        <f t="shared" si="2"/>
        <v>0</v>
      </c>
      <c r="K23" s="113">
        <v>0</v>
      </c>
    </row>
    <row r="24" spans="1:11" s="10" customFormat="1" ht="51" customHeight="1">
      <c r="A24" s="107" t="s">
        <v>22</v>
      </c>
      <c r="B24" s="117">
        <v>240</v>
      </c>
      <c r="C24" s="115">
        <v>147</v>
      </c>
      <c r="D24" s="113">
        <f t="shared" si="4"/>
        <v>61.25000000000001</v>
      </c>
      <c r="E24" s="115">
        <v>0</v>
      </c>
      <c r="F24" s="116">
        <v>0</v>
      </c>
      <c r="G24" s="113">
        <v>0</v>
      </c>
      <c r="H24" s="116">
        <f t="shared" si="1"/>
        <v>240</v>
      </c>
      <c r="I24" s="116"/>
      <c r="J24" s="116">
        <f t="shared" si="2"/>
        <v>147</v>
      </c>
      <c r="K24" s="113">
        <f aca="true" t="shared" si="5" ref="K24:K29">J24/H24*100</f>
        <v>61.25000000000001</v>
      </c>
    </row>
    <row r="25" spans="1:11" s="10" customFormat="1" ht="21.75" customHeight="1">
      <c r="A25" s="107" t="s">
        <v>99</v>
      </c>
      <c r="B25" s="117">
        <v>0</v>
      </c>
      <c r="C25" s="115">
        <v>185</v>
      </c>
      <c r="D25" s="113">
        <v>0</v>
      </c>
      <c r="E25" s="115">
        <v>0</v>
      </c>
      <c r="F25" s="116">
        <v>16</v>
      </c>
      <c r="G25" s="113">
        <v>0</v>
      </c>
      <c r="H25" s="116">
        <f t="shared" si="1"/>
        <v>0</v>
      </c>
      <c r="I25" s="116"/>
      <c r="J25" s="116">
        <f t="shared" si="2"/>
        <v>201</v>
      </c>
      <c r="K25" s="113">
        <v>0</v>
      </c>
    </row>
    <row r="26" spans="1:11" s="10" customFormat="1" ht="29.25" customHeight="1">
      <c r="A26" s="107" t="s">
        <v>51</v>
      </c>
      <c r="B26" s="115">
        <v>2493</v>
      </c>
      <c r="C26" s="115">
        <v>1305</v>
      </c>
      <c r="D26" s="113">
        <f t="shared" si="4"/>
        <v>52.34657039711191</v>
      </c>
      <c r="E26" s="115">
        <v>0</v>
      </c>
      <c r="F26" s="116">
        <v>0</v>
      </c>
      <c r="G26" s="113">
        <v>0</v>
      </c>
      <c r="H26" s="116">
        <f t="shared" si="1"/>
        <v>2493</v>
      </c>
      <c r="I26" s="116"/>
      <c r="J26" s="116">
        <f t="shared" si="2"/>
        <v>1305</v>
      </c>
      <c r="K26" s="113">
        <f t="shared" si="5"/>
        <v>52.34657039711191</v>
      </c>
    </row>
    <row r="27" spans="1:11" s="10" customFormat="1" ht="22.5" customHeight="1">
      <c r="A27" s="107" t="s">
        <v>18</v>
      </c>
      <c r="B27" s="115">
        <v>50</v>
      </c>
      <c r="C27" s="115">
        <v>330</v>
      </c>
      <c r="D27" s="113">
        <f t="shared" si="4"/>
        <v>660</v>
      </c>
      <c r="E27" s="115">
        <v>0</v>
      </c>
      <c r="F27" s="116">
        <v>0</v>
      </c>
      <c r="G27" s="113">
        <v>0</v>
      </c>
      <c r="H27" s="116">
        <f t="shared" si="1"/>
        <v>50</v>
      </c>
      <c r="I27" s="116"/>
      <c r="J27" s="116">
        <f t="shared" si="2"/>
        <v>330</v>
      </c>
      <c r="K27" s="113">
        <f t="shared" si="5"/>
        <v>660</v>
      </c>
    </row>
    <row r="28" spans="1:11" s="10" customFormat="1" ht="23.25" customHeight="1">
      <c r="A28" s="107" t="s">
        <v>5</v>
      </c>
      <c r="B28" s="115">
        <v>37</v>
      </c>
      <c r="C28" s="115">
        <v>0</v>
      </c>
      <c r="D28" s="113">
        <f t="shared" si="4"/>
        <v>0</v>
      </c>
      <c r="E28" s="115">
        <v>25</v>
      </c>
      <c r="F28" s="116">
        <v>0</v>
      </c>
      <c r="G28" s="113">
        <f>F28/E28*100</f>
        <v>0</v>
      </c>
      <c r="H28" s="116">
        <f t="shared" si="1"/>
        <v>62</v>
      </c>
      <c r="I28" s="116"/>
      <c r="J28" s="116">
        <f t="shared" si="2"/>
        <v>0</v>
      </c>
      <c r="K28" s="113">
        <f t="shared" si="5"/>
        <v>0</v>
      </c>
    </row>
    <row r="29" spans="1:11" s="10" customFormat="1" ht="48" customHeight="1">
      <c r="A29" s="107" t="s">
        <v>17</v>
      </c>
      <c r="B29" s="115">
        <v>248</v>
      </c>
      <c r="C29" s="115">
        <v>47</v>
      </c>
      <c r="D29" s="113">
        <f t="shared" si="4"/>
        <v>18.951612903225808</v>
      </c>
      <c r="E29" s="115">
        <v>0</v>
      </c>
      <c r="F29" s="116">
        <v>0</v>
      </c>
      <c r="G29" s="113">
        <v>0</v>
      </c>
      <c r="H29" s="116">
        <f t="shared" si="1"/>
        <v>248</v>
      </c>
      <c r="I29" s="116"/>
      <c r="J29" s="116">
        <f t="shared" si="2"/>
        <v>47</v>
      </c>
      <c r="K29" s="113">
        <f t="shared" si="5"/>
        <v>18.951612903225808</v>
      </c>
    </row>
    <row r="30" spans="1:11" s="10" customFormat="1" ht="24.75" customHeight="1">
      <c r="A30" s="107" t="s">
        <v>77</v>
      </c>
      <c r="B30" s="115">
        <v>0</v>
      </c>
      <c r="C30" s="115">
        <v>0</v>
      </c>
      <c r="D30" s="113">
        <v>0</v>
      </c>
      <c r="E30" s="115">
        <v>0</v>
      </c>
      <c r="F30" s="116">
        <v>0</v>
      </c>
      <c r="G30" s="113">
        <v>0</v>
      </c>
      <c r="H30" s="116">
        <f t="shared" si="1"/>
        <v>0</v>
      </c>
      <c r="I30" s="116"/>
      <c r="J30" s="116">
        <f t="shared" si="2"/>
        <v>0</v>
      </c>
      <c r="K30" s="113">
        <v>0</v>
      </c>
    </row>
    <row r="31" spans="1:11" s="10" customFormat="1" ht="20.25" customHeight="1">
      <c r="A31" s="107" t="s">
        <v>36</v>
      </c>
      <c r="B31" s="115">
        <v>0</v>
      </c>
      <c r="C31" s="115">
        <v>28</v>
      </c>
      <c r="D31" s="113">
        <v>0</v>
      </c>
      <c r="E31" s="115">
        <v>0</v>
      </c>
      <c r="F31" s="116">
        <v>0</v>
      </c>
      <c r="G31" s="113">
        <v>0</v>
      </c>
      <c r="H31" s="116">
        <f t="shared" si="1"/>
        <v>0</v>
      </c>
      <c r="I31" s="116"/>
      <c r="J31" s="116">
        <f t="shared" si="2"/>
        <v>28</v>
      </c>
      <c r="K31" s="113">
        <v>0</v>
      </c>
    </row>
    <row r="32" spans="1:11" s="10" customFormat="1" ht="24" customHeight="1" hidden="1">
      <c r="A32" s="107" t="s">
        <v>77</v>
      </c>
      <c r="B32" s="115">
        <v>0</v>
      </c>
      <c r="C32" s="115">
        <v>0</v>
      </c>
      <c r="D32" s="113">
        <v>0</v>
      </c>
      <c r="E32" s="115">
        <v>0</v>
      </c>
      <c r="F32" s="116">
        <v>0</v>
      </c>
      <c r="G32" s="113">
        <v>0</v>
      </c>
      <c r="H32" s="116">
        <f t="shared" si="1"/>
        <v>0</v>
      </c>
      <c r="I32" s="116"/>
      <c r="J32" s="116">
        <f t="shared" si="2"/>
        <v>0</v>
      </c>
      <c r="K32" s="113">
        <v>0</v>
      </c>
    </row>
    <row r="33" spans="1:11" s="10" customFormat="1" ht="39" customHeight="1" hidden="1">
      <c r="A33" s="107" t="s">
        <v>81</v>
      </c>
      <c r="B33" s="115"/>
      <c r="C33" s="115"/>
      <c r="D33" s="113" t="e">
        <f>C33/B33*100</f>
        <v>#DIV/0!</v>
      </c>
      <c r="E33" s="115"/>
      <c r="F33" s="116"/>
      <c r="G33" s="113" t="e">
        <f>F33/E33*100</f>
        <v>#DIV/0!</v>
      </c>
      <c r="H33" s="116">
        <f t="shared" si="1"/>
        <v>0</v>
      </c>
      <c r="I33" s="116"/>
      <c r="J33" s="116">
        <f t="shared" si="2"/>
        <v>0</v>
      </c>
      <c r="K33" s="113" t="e">
        <f>J33/H33*100</f>
        <v>#DIV/0!</v>
      </c>
    </row>
    <row r="34" spans="1:11" s="10" customFormat="1" ht="6.75" customHeight="1" hidden="1">
      <c r="A34" s="107" t="s">
        <v>100</v>
      </c>
      <c r="B34" s="115">
        <v>0</v>
      </c>
      <c r="C34" s="115">
        <v>0</v>
      </c>
      <c r="D34" s="113">
        <v>0</v>
      </c>
      <c r="E34" s="115">
        <v>0</v>
      </c>
      <c r="F34" s="116">
        <v>0</v>
      </c>
      <c r="G34" s="113">
        <v>0</v>
      </c>
      <c r="H34" s="116">
        <f t="shared" si="1"/>
        <v>0</v>
      </c>
      <c r="I34" s="116"/>
      <c r="J34" s="116">
        <f t="shared" si="2"/>
        <v>0</v>
      </c>
      <c r="K34" s="113">
        <v>0</v>
      </c>
    </row>
    <row r="35" spans="1:11" s="51" customFormat="1" ht="48" customHeight="1">
      <c r="A35" s="108" t="s">
        <v>19</v>
      </c>
      <c r="B35" s="112">
        <f>B20+B9</f>
        <v>274292</v>
      </c>
      <c r="C35" s="112">
        <f>C20+C9</f>
        <v>20389</v>
      </c>
      <c r="D35" s="113">
        <f>C35/B35*100</f>
        <v>7.433319236434165</v>
      </c>
      <c r="E35" s="112">
        <f>E20+E9</f>
        <v>49438</v>
      </c>
      <c r="F35" s="112">
        <f>F20+F9</f>
        <v>318</v>
      </c>
      <c r="G35" s="113">
        <f>F35/E35*100</f>
        <v>0.643229904122335</v>
      </c>
      <c r="H35" s="114">
        <f t="shared" si="1"/>
        <v>323730</v>
      </c>
      <c r="I35" s="114"/>
      <c r="J35" s="114">
        <f t="shared" si="2"/>
        <v>20707</v>
      </c>
      <c r="K35" s="113">
        <f>J35/H35*100</f>
        <v>6.396379699131993</v>
      </c>
    </row>
    <row r="36" spans="1:11" s="51" customFormat="1" ht="46.5" customHeight="1">
      <c r="A36" s="107" t="s">
        <v>98</v>
      </c>
      <c r="B36" s="118">
        <v>0</v>
      </c>
      <c r="C36" s="118">
        <v>0</v>
      </c>
      <c r="D36" s="113">
        <v>0</v>
      </c>
      <c r="E36" s="118">
        <v>0</v>
      </c>
      <c r="F36" s="118">
        <v>0</v>
      </c>
      <c r="G36" s="113">
        <v>0</v>
      </c>
      <c r="H36" s="119">
        <f t="shared" si="1"/>
        <v>0</v>
      </c>
      <c r="I36" s="119"/>
      <c r="J36" s="119">
        <f>F36+C36</f>
        <v>0</v>
      </c>
      <c r="K36" s="113">
        <v>0</v>
      </c>
    </row>
    <row r="37" spans="1:11" s="10" customFormat="1" ht="63" customHeight="1">
      <c r="A37" s="120" t="s">
        <v>124</v>
      </c>
      <c r="B37" s="121">
        <v>273546</v>
      </c>
      <c r="C37" s="121">
        <v>45592</v>
      </c>
      <c r="D37" s="113">
        <f>C37/B37*100</f>
        <v>16.66703223589451</v>
      </c>
      <c r="E37" s="118">
        <v>0</v>
      </c>
      <c r="F37" s="122">
        <v>0</v>
      </c>
      <c r="G37" s="113">
        <v>0</v>
      </c>
      <c r="H37" s="119">
        <f t="shared" si="1"/>
        <v>273546</v>
      </c>
      <c r="I37" s="119"/>
      <c r="J37" s="119">
        <f>C37+F37</f>
        <v>45592</v>
      </c>
      <c r="K37" s="113">
        <f aca="true" t="shared" si="6" ref="K37:K46">J37/H37*100</f>
        <v>16.66703223589451</v>
      </c>
    </row>
    <row r="38" spans="1:11" s="10" customFormat="1" ht="86.25" customHeight="1" hidden="1">
      <c r="A38" s="120" t="s">
        <v>125</v>
      </c>
      <c r="B38" s="121">
        <v>0</v>
      </c>
      <c r="C38" s="121"/>
      <c r="D38" s="113" t="e">
        <f>C38/B38*100</f>
        <v>#DIV/0!</v>
      </c>
      <c r="E38" s="118">
        <v>0</v>
      </c>
      <c r="F38" s="122">
        <v>0</v>
      </c>
      <c r="G38" s="113">
        <v>0</v>
      </c>
      <c r="H38" s="119">
        <f t="shared" si="1"/>
        <v>0</v>
      </c>
      <c r="I38" s="119"/>
      <c r="J38" s="119">
        <f>C38+F38</f>
        <v>0</v>
      </c>
      <c r="K38" s="113" t="e">
        <f t="shared" si="6"/>
        <v>#DIV/0!</v>
      </c>
    </row>
    <row r="39" spans="1:11" s="10" customFormat="1" ht="86.25" customHeight="1">
      <c r="A39" s="120" t="s">
        <v>132</v>
      </c>
      <c r="B39" s="121">
        <v>0</v>
      </c>
      <c r="C39" s="121">
        <v>0</v>
      </c>
      <c r="D39" s="113">
        <v>0</v>
      </c>
      <c r="E39" s="118">
        <v>0</v>
      </c>
      <c r="F39" s="122">
        <v>0</v>
      </c>
      <c r="G39" s="113">
        <v>0</v>
      </c>
      <c r="H39" s="119">
        <f t="shared" si="1"/>
        <v>0</v>
      </c>
      <c r="I39" s="119"/>
      <c r="J39" s="119">
        <f>C39+F39</f>
        <v>0</v>
      </c>
      <c r="K39" s="113">
        <v>0</v>
      </c>
    </row>
    <row r="40" spans="1:11" s="10" customFormat="1" ht="88.5" customHeight="1">
      <c r="A40" s="120" t="s">
        <v>126</v>
      </c>
      <c r="B40" s="115">
        <v>0</v>
      </c>
      <c r="C40" s="117">
        <v>0</v>
      </c>
      <c r="D40" s="113">
        <v>0</v>
      </c>
      <c r="E40" s="116">
        <v>25529</v>
      </c>
      <c r="F40" s="116">
        <v>4254</v>
      </c>
      <c r="G40" s="113">
        <f aca="true" t="shared" si="7" ref="G40:G45">F40/E40*100</f>
        <v>16.663402405107917</v>
      </c>
      <c r="H40" s="123">
        <f>E40</f>
        <v>25529</v>
      </c>
      <c r="I40" s="123"/>
      <c r="J40" s="123">
        <f>F40</f>
        <v>4254</v>
      </c>
      <c r="K40" s="113">
        <f t="shared" si="6"/>
        <v>16.663402405107917</v>
      </c>
    </row>
    <row r="41" spans="1:13" s="10" customFormat="1" ht="84" customHeight="1">
      <c r="A41" s="120" t="s">
        <v>127</v>
      </c>
      <c r="B41" s="116">
        <v>0</v>
      </c>
      <c r="C41" s="116">
        <v>0</v>
      </c>
      <c r="D41" s="113">
        <v>0</v>
      </c>
      <c r="E41" s="118">
        <v>14125</v>
      </c>
      <c r="F41" s="116">
        <v>3942</v>
      </c>
      <c r="G41" s="113">
        <f t="shared" si="7"/>
        <v>27.907964601769912</v>
      </c>
      <c r="H41" s="123">
        <f>E41</f>
        <v>14125</v>
      </c>
      <c r="I41" s="123"/>
      <c r="J41" s="123">
        <f>F41</f>
        <v>3942</v>
      </c>
      <c r="K41" s="113">
        <f t="shared" si="6"/>
        <v>27.907964601769912</v>
      </c>
      <c r="M41" s="52"/>
    </row>
    <row r="42" spans="1:13" s="10" customFormat="1" ht="66" customHeight="1">
      <c r="A42" s="124" t="s">
        <v>115</v>
      </c>
      <c r="B42" s="116">
        <v>68278</v>
      </c>
      <c r="C42" s="116">
        <v>2634</v>
      </c>
      <c r="D42" s="113">
        <f>C42/B42*100</f>
        <v>3.857757989396292</v>
      </c>
      <c r="E42" s="116">
        <v>10527</v>
      </c>
      <c r="F42" s="116">
        <v>0</v>
      </c>
      <c r="G42" s="113">
        <f t="shared" si="7"/>
        <v>0</v>
      </c>
      <c r="H42" s="123">
        <f aca="true" t="shared" si="8" ref="H42:H51">B42+E42</f>
        <v>78805</v>
      </c>
      <c r="I42" s="123"/>
      <c r="J42" s="123">
        <f aca="true" t="shared" si="9" ref="J42:J51">C42+F42</f>
        <v>2634</v>
      </c>
      <c r="K42" s="113">
        <f t="shared" si="6"/>
        <v>3.342427510944737</v>
      </c>
      <c r="M42" s="52"/>
    </row>
    <row r="43" spans="1:13" s="10" customFormat="1" ht="44.25" customHeight="1">
      <c r="A43" s="162" t="s">
        <v>136</v>
      </c>
      <c r="B43" s="116">
        <v>0</v>
      </c>
      <c r="C43" s="116">
        <v>0</v>
      </c>
      <c r="D43" s="113">
        <v>0</v>
      </c>
      <c r="E43" s="116">
        <v>3075</v>
      </c>
      <c r="F43" s="116">
        <v>0</v>
      </c>
      <c r="G43" s="113">
        <f t="shared" si="7"/>
        <v>0</v>
      </c>
      <c r="H43" s="123">
        <f t="shared" si="8"/>
        <v>3075</v>
      </c>
      <c r="I43" s="123"/>
      <c r="J43" s="123">
        <f t="shared" si="9"/>
        <v>0</v>
      </c>
      <c r="K43" s="113">
        <f t="shared" si="6"/>
        <v>0</v>
      </c>
      <c r="M43" s="52"/>
    </row>
    <row r="44" spans="1:13" s="10" customFormat="1" ht="87" customHeight="1">
      <c r="A44" s="125" t="s">
        <v>122</v>
      </c>
      <c r="B44" s="115">
        <v>0</v>
      </c>
      <c r="C44" s="115">
        <v>0</v>
      </c>
      <c r="D44" s="113">
        <v>0</v>
      </c>
      <c r="E44" s="117">
        <v>324</v>
      </c>
      <c r="F44" s="116">
        <v>0</v>
      </c>
      <c r="G44" s="113">
        <f t="shared" si="7"/>
        <v>0</v>
      </c>
      <c r="H44" s="123">
        <f>B44+E44</f>
        <v>324</v>
      </c>
      <c r="I44" s="123"/>
      <c r="J44" s="123">
        <f>C44+F44</f>
        <v>0</v>
      </c>
      <c r="K44" s="113">
        <f>J44/H44*100</f>
        <v>0</v>
      </c>
      <c r="M44" s="52"/>
    </row>
    <row r="45" spans="1:12" s="10" customFormat="1" ht="46.5" customHeight="1">
      <c r="A45" s="120" t="s">
        <v>113</v>
      </c>
      <c r="B45" s="115">
        <v>0</v>
      </c>
      <c r="C45" s="115">
        <v>0</v>
      </c>
      <c r="D45" s="113">
        <v>0</v>
      </c>
      <c r="E45" s="116">
        <v>1246</v>
      </c>
      <c r="F45" s="116">
        <v>83</v>
      </c>
      <c r="G45" s="113">
        <f t="shared" si="7"/>
        <v>6.66131621187801</v>
      </c>
      <c r="H45" s="123">
        <f t="shared" si="8"/>
        <v>1246</v>
      </c>
      <c r="I45" s="123"/>
      <c r="J45" s="123">
        <f t="shared" si="9"/>
        <v>83</v>
      </c>
      <c r="K45" s="113">
        <f t="shared" si="6"/>
        <v>6.66131621187801</v>
      </c>
      <c r="L45" s="52"/>
    </row>
    <row r="46" spans="1:11" s="10" customFormat="1" ht="62.25" customHeight="1">
      <c r="A46" s="124" t="s">
        <v>114</v>
      </c>
      <c r="B46" s="115">
        <v>576132</v>
      </c>
      <c r="C46" s="115">
        <v>73189</v>
      </c>
      <c r="D46" s="113">
        <f>C46/B46*100</f>
        <v>12.703512389521846</v>
      </c>
      <c r="E46" s="117">
        <v>0</v>
      </c>
      <c r="F46" s="116">
        <v>0</v>
      </c>
      <c r="G46" s="113">
        <v>0</v>
      </c>
      <c r="H46" s="123">
        <f t="shared" si="8"/>
        <v>576132</v>
      </c>
      <c r="I46" s="123"/>
      <c r="J46" s="123">
        <f t="shared" si="9"/>
        <v>73189</v>
      </c>
      <c r="K46" s="113">
        <f t="shared" si="6"/>
        <v>12.703512389521846</v>
      </c>
    </row>
    <row r="47" spans="1:11" s="10" customFormat="1" ht="168" customHeight="1">
      <c r="A47" s="120" t="s">
        <v>118</v>
      </c>
      <c r="B47" s="116">
        <v>6633</v>
      </c>
      <c r="C47" s="116">
        <v>404</v>
      </c>
      <c r="D47" s="113">
        <f>C47/B47*100</f>
        <v>6.0907583295642995</v>
      </c>
      <c r="E47" s="117">
        <v>0</v>
      </c>
      <c r="F47" s="116">
        <v>0</v>
      </c>
      <c r="G47" s="113">
        <v>0</v>
      </c>
      <c r="H47" s="123">
        <f t="shared" si="8"/>
        <v>6633</v>
      </c>
      <c r="I47" s="123"/>
      <c r="J47" s="123">
        <f t="shared" si="9"/>
        <v>404</v>
      </c>
      <c r="K47" s="113">
        <f>J47/H47*100</f>
        <v>6.0907583295642995</v>
      </c>
    </row>
    <row r="48" spans="1:11" s="10" customFormat="1" ht="63.75" customHeight="1">
      <c r="A48" s="120" t="s">
        <v>119</v>
      </c>
      <c r="B48" s="116">
        <v>0</v>
      </c>
      <c r="C48" s="116">
        <v>0</v>
      </c>
      <c r="D48" s="113">
        <v>0</v>
      </c>
      <c r="E48" s="117">
        <v>9919</v>
      </c>
      <c r="F48" s="116">
        <v>1656</v>
      </c>
      <c r="G48" s="113">
        <f>F48/E48*100</f>
        <v>16.695231374130458</v>
      </c>
      <c r="H48" s="123">
        <f t="shared" si="8"/>
        <v>9919</v>
      </c>
      <c r="I48" s="123"/>
      <c r="J48" s="123">
        <f t="shared" si="9"/>
        <v>1656</v>
      </c>
      <c r="K48" s="113">
        <f>J48/H48*100</f>
        <v>16.695231374130458</v>
      </c>
    </row>
    <row r="49" spans="1:14" s="10" customFormat="1" ht="59.25" customHeight="1">
      <c r="A49" s="124" t="s">
        <v>123</v>
      </c>
      <c r="B49" s="115">
        <v>0</v>
      </c>
      <c r="C49" s="115">
        <v>0</v>
      </c>
      <c r="D49" s="113">
        <v>0</v>
      </c>
      <c r="E49" s="117">
        <v>0</v>
      </c>
      <c r="F49" s="116">
        <v>0</v>
      </c>
      <c r="G49" s="113">
        <v>0</v>
      </c>
      <c r="H49" s="123">
        <f t="shared" si="8"/>
        <v>0</v>
      </c>
      <c r="I49" s="123">
        <f>C49+F49</f>
        <v>0</v>
      </c>
      <c r="J49" s="123">
        <f t="shared" si="9"/>
        <v>0</v>
      </c>
      <c r="K49" s="113">
        <v>0</v>
      </c>
      <c r="N49" s="159"/>
    </row>
    <row r="50" spans="1:14" s="10" customFormat="1" ht="128.25" customHeight="1">
      <c r="A50" s="124" t="s">
        <v>137</v>
      </c>
      <c r="B50" s="115">
        <v>0</v>
      </c>
      <c r="C50" s="115">
        <v>0</v>
      </c>
      <c r="D50" s="113">
        <v>0</v>
      </c>
      <c r="E50" s="117">
        <v>0</v>
      </c>
      <c r="F50" s="116">
        <v>0</v>
      </c>
      <c r="G50" s="113">
        <v>0</v>
      </c>
      <c r="H50" s="123">
        <f t="shared" si="8"/>
        <v>0</v>
      </c>
      <c r="I50" s="123"/>
      <c r="J50" s="123">
        <f t="shared" si="9"/>
        <v>0</v>
      </c>
      <c r="K50" s="113">
        <v>0</v>
      </c>
      <c r="N50" s="159"/>
    </row>
    <row r="51" spans="1:11" s="10" customFormat="1" ht="87.75" customHeight="1">
      <c r="A51" s="124" t="s">
        <v>120</v>
      </c>
      <c r="B51" s="115">
        <v>0</v>
      </c>
      <c r="C51" s="115">
        <v>-33</v>
      </c>
      <c r="D51" s="113">
        <v>0</v>
      </c>
      <c r="E51" s="117">
        <v>0</v>
      </c>
      <c r="F51" s="116">
        <v>0</v>
      </c>
      <c r="G51" s="113">
        <v>0</v>
      </c>
      <c r="H51" s="123">
        <f t="shared" si="8"/>
        <v>0</v>
      </c>
      <c r="I51" s="123"/>
      <c r="J51" s="123">
        <f t="shared" si="9"/>
        <v>-33</v>
      </c>
      <c r="K51" s="113">
        <v>0</v>
      </c>
    </row>
    <row r="52" spans="1:11" s="10" customFormat="1" ht="24" customHeight="1">
      <c r="A52" s="126" t="s">
        <v>3</v>
      </c>
      <c r="B52" s="127">
        <f>SUM(B35:B51)</f>
        <v>1198881</v>
      </c>
      <c r="C52" s="127">
        <f>SUM(C35:C51)</f>
        <v>142175</v>
      </c>
      <c r="D52" s="113">
        <f>C52/B52*100</f>
        <v>11.858975161004304</v>
      </c>
      <c r="E52" s="127">
        <f>SUM(E35:E51)</f>
        <v>114183</v>
      </c>
      <c r="F52" s="127">
        <f>SUM(F35:F51)</f>
        <v>10253</v>
      </c>
      <c r="G52" s="113">
        <f>F52/E52*100</f>
        <v>8.979445276442203</v>
      </c>
      <c r="H52" s="127">
        <f>(B52+E52)-(E39+E40+E41+E42+E44+P47+E46+E48+E49+B47)</f>
        <v>1246007</v>
      </c>
      <c r="I52" s="127">
        <f>(C52+F52)-(F39+F40+F41+F42+F44+Q47+F46+F48+F49+C47)+3688</f>
        <v>145860</v>
      </c>
      <c r="J52" s="127">
        <f>(C52+F52)-(C47+F39+F40+F41+F42+F44+F48)</f>
        <v>142172</v>
      </c>
      <c r="K52" s="113">
        <f>J52/H52*100</f>
        <v>11.410208770897757</v>
      </c>
    </row>
    <row r="53" spans="1:11" s="10" customFormat="1" ht="24" customHeight="1">
      <c r="A53" s="185" t="s">
        <v>78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7"/>
    </row>
    <row r="54" spans="1:11" s="10" customFormat="1" ht="19.5" customHeight="1">
      <c r="A54" s="188" t="s">
        <v>35</v>
      </c>
      <c r="B54" s="189" t="s">
        <v>23</v>
      </c>
      <c r="C54" s="189"/>
      <c r="D54" s="189"/>
      <c r="E54" s="190" t="s">
        <v>38</v>
      </c>
      <c r="F54" s="191"/>
      <c r="G54" s="192"/>
      <c r="H54" s="193" t="s">
        <v>73</v>
      </c>
      <c r="I54" s="193"/>
      <c r="J54" s="193"/>
      <c r="K54" s="193"/>
    </row>
    <row r="55" spans="1:11" s="10" customFormat="1" ht="86.25" customHeight="1">
      <c r="A55" s="177"/>
      <c r="B55" s="103" t="s">
        <v>150</v>
      </c>
      <c r="C55" s="103" t="s">
        <v>148</v>
      </c>
      <c r="D55" s="104" t="s">
        <v>52</v>
      </c>
      <c r="E55" s="103" t="s">
        <v>150</v>
      </c>
      <c r="F55" s="103" t="s">
        <v>148</v>
      </c>
      <c r="G55" s="104" t="s">
        <v>52</v>
      </c>
      <c r="H55" s="103" t="s">
        <v>150</v>
      </c>
      <c r="I55" s="103" t="s">
        <v>151</v>
      </c>
      <c r="J55" s="103" t="s">
        <v>149</v>
      </c>
      <c r="K55" s="104" t="s">
        <v>52</v>
      </c>
    </row>
    <row r="56" spans="1:11" s="10" customFormat="1" ht="43.5" customHeight="1">
      <c r="A56" s="128" t="s">
        <v>45</v>
      </c>
      <c r="B56" s="129">
        <f>SUM(B57:B63)</f>
        <v>71216</v>
      </c>
      <c r="C56" s="129">
        <f>SUM(C57:C63)</f>
        <v>5943</v>
      </c>
      <c r="D56" s="113">
        <f aca="true" t="shared" si="10" ref="D56:D86">IF(B56=0,"0 ",C56/B56*100)</f>
        <v>8.345034823635137</v>
      </c>
      <c r="E56" s="129">
        <f>SUM(E57:E63)</f>
        <v>41801</v>
      </c>
      <c r="F56" s="129">
        <f>SUM(F57:F63)</f>
        <v>5351</v>
      </c>
      <c r="G56" s="113">
        <f aca="true" t="shared" si="11" ref="G56:G86">IF(E56=0,"0 ",F56/E56*100)</f>
        <v>12.801129159589482</v>
      </c>
      <c r="H56" s="129">
        <f>SUM(H57:H63)</f>
        <v>112980</v>
      </c>
      <c r="I56" s="129">
        <f>SUM(I57:I63)</f>
        <v>12</v>
      </c>
      <c r="J56" s="129">
        <f>SUM(J57:J63)</f>
        <v>11282</v>
      </c>
      <c r="K56" s="113">
        <f aca="true" t="shared" si="12" ref="K56:K86">IF(H56=0,"0 ",J56/H56*100)</f>
        <v>9.985838201451584</v>
      </c>
    </row>
    <row r="57" spans="1:12" s="10" customFormat="1" ht="87.75" customHeight="1">
      <c r="A57" s="130" t="s">
        <v>53</v>
      </c>
      <c r="B57" s="131">
        <v>2404</v>
      </c>
      <c r="C57" s="132">
        <v>0</v>
      </c>
      <c r="D57" s="113">
        <f t="shared" si="10"/>
        <v>0</v>
      </c>
      <c r="E57" s="131">
        <v>0</v>
      </c>
      <c r="F57" s="132">
        <v>0</v>
      </c>
      <c r="G57" s="113" t="str">
        <f t="shared" si="11"/>
        <v>0 </v>
      </c>
      <c r="H57" s="133">
        <f>B57+E57</f>
        <v>2404</v>
      </c>
      <c r="I57" s="133"/>
      <c r="J57" s="134">
        <f>C57+F57</f>
        <v>0</v>
      </c>
      <c r="K57" s="113">
        <f t="shared" si="12"/>
        <v>0</v>
      </c>
      <c r="L57" s="68"/>
    </row>
    <row r="58" spans="1:12" s="10" customFormat="1" ht="103.5" customHeight="1">
      <c r="A58" s="130" t="s">
        <v>54</v>
      </c>
      <c r="B58" s="135">
        <v>3595</v>
      </c>
      <c r="C58" s="136">
        <v>278</v>
      </c>
      <c r="D58" s="113">
        <f t="shared" si="10"/>
        <v>7.732962447844229</v>
      </c>
      <c r="E58" s="135">
        <v>25</v>
      </c>
      <c r="F58" s="137">
        <v>8</v>
      </c>
      <c r="G58" s="113">
        <f t="shared" si="11"/>
        <v>32</v>
      </c>
      <c r="H58" s="133">
        <f>B58</f>
        <v>3595</v>
      </c>
      <c r="I58" s="133">
        <v>8</v>
      </c>
      <c r="J58" s="134">
        <f>C58++F58-I58</f>
        <v>278</v>
      </c>
      <c r="K58" s="113">
        <f t="shared" si="12"/>
        <v>7.732962447844229</v>
      </c>
      <c r="L58" s="68"/>
    </row>
    <row r="59" spans="1:12" s="10" customFormat="1" ht="126.75" customHeight="1">
      <c r="A59" s="130" t="s">
        <v>55</v>
      </c>
      <c r="B59" s="135">
        <v>50915</v>
      </c>
      <c r="C59" s="136">
        <v>5133</v>
      </c>
      <c r="D59" s="113">
        <f t="shared" si="10"/>
        <v>10.081508396346853</v>
      </c>
      <c r="E59" s="135">
        <v>39113</v>
      </c>
      <c r="F59" s="137">
        <v>5144</v>
      </c>
      <c r="G59" s="113">
        <f t="shared" si="11"/>
        <v>13.151637562958607</v>
      </c>
      <c r="H59" s="133">
        <v>90016</v>
      </c>
      <c r="I59" s="133">
        <v>4</v>
      </c>
      <c r="J59" s="134">
        <f>C59+F59-I59</f>
        <v>10273</v>
      </c>
      <c r="K59" s="113">
        <f t="shared" si="12"/>
        <v>11.412415570565233</v>
      </c>
      <c r="L59" s="68"/>
    </row>
    <row r="60" spans="1:12" s="10" customFormat="1" ht="28.5" customHeight="1">
      <c r="A60" s="130" t="s">
        <v>91</v>
      </c>
      <c r="B60" s="135">
        <v>1</v>
      </c>
      <c r="C60" s="136">
        <v>0</v>
      </c>
      <c r="D60" s="113">
        <f t="shared" si="10"/>
        <v>0</v>
      </c>
      <c r="E60" s="135">
        <v>0</v>
      </c>
      <c r="F60" s="137">
        <v>0</v>
      </c>
      <c r="G60" s="113" t="str">
        <f t="shared" si="11"/>
        <v>0 </v>
      </c>
      <c r="H60" s="133">
        <f>B60+E60</f>
        <v>1</v>
      </c>
      <c r="I60" s="133"/>
      <c r="J60" s="134">
        <f>C60+F60</f>
        <v>0</v>
      </c>
      <c r="K60" s="113">
        <f t="shared" si="12"/>
        <v>0</v>
      </c>
      <c r="L60" s="68"/>
    </row>
    <row r="61" spans="1:12" s="10" customFormat="1" ht="43.5" customHeight="1">
      <c r="A61" s="130" t="s">
        <v>6</v>
      </c>
      <c r="B61" s="135">
        <v>4155</v>
      </c>
      <c r="C61" s="136">
        <v>0</v>
      </c>
      <c r="D61" s="113">
        <f t="shared" si="10"/>
        <v>0</v>
      </c>
      <c r="E61" s="135">
        <v>0</v>
      </c>
      <c r="F61" s="137">
        <v>0</v>
      </c>
      <c r="G61" s="113" t="str">
        <f t="shared" si="11"/>
        <v>0 </v>
      </c>
      <c r="H61" s="133">
        <f>B61+E61</f>
        <v>4155</v>
      </c>
      <c r="I61" s="133"/>
      <c r="J61" s="134">
        <f>C61+F61</f>
        <v>0</v>
      </c>
      <c r="K61" s="113">
        <f t="shared" si="12"/>
        <v>0</v>
      </c>
      <c r="L61" s="68"/>
    </row>
    <row r="62" spans="1:12" s="10" customFormat="1" ht="31.5" customHeight="1">
      <c r="A62" s="130" t="s">
        <v>74</v>
      </c>
      <c r="B62" s="135">
        <v>1614</v>
      </c>
      <c r="C62" s="136">
        <v>0</v>
      </c>
      <c r="D62" s="113">
        <f t="shared" si="10"/>
        <v>0</v>
      </c>
      <c r="E62" s="135">
        <v>1157</v>
      </c>
      <c r="F62" s="137">
        <v>0</v>
      </c>
      <c r="G62" s="113">
        <f t="shared" si="11"/>
        <v>0</v>
      </c>
      <c r="H62" s="133">
        <v>2771</v>
      </c>
      <c r="I62" s="133"/>
      <c r="J62" s="134">
        <f>C62+F62</f>
        <v>0</v>
      </c>
      <c r="K62" s="113">
        <f t="shared" si="12"/>
        <v>0</v>
      </c>
      <c r="L62" s="68"/>
    </row>
    <row r="63" spans="1:12" s="10" customFormat="1" ht="44.25" customHeight="1">
      <c r="A63" s="130" t="s">
        <v>56</v>
      </c>
      <c r="B63" s="135">
        <v>8532</v>
      </c>
      <c r="C63" s="136">
        <v>532</v>
      </c>
      <c r="D63" s="113">
        <f t="shared" si="10"/>
        <v>6.235349273323957</v>
      </c>
      <c r="E63" s="135">
        <v>1506</v>
      </c>
      <c r="F63" s="137">
        <v>199</v>
      </c>
      <c r="G63" s="113">
        <f t="shared" si="11"/>
        <v>13.213811420982735</v>
      </c>
      <c r="H63" s="133">
        <v>10038</v>
      </c>
      <c r="I63" s="133"/>
      <c r="J63" s="134">
        <f>C63+F63-I63</f>
        <v>731</v>
      </c>
      <c r="K63" s="113">
        <f t="shared" si="12"/>
        <v>7.282327156804144</v>
      </c>
      <c r="L63" s="68"/>
    </row>
    <row r="64" spans="1:12" s="10" customFormat="1" ht="31.5" customHeight="1">
      <c r="A64" s="128" t="s">
        <v>46</v>
      </c>
      <c r="B64" s="129">
        <f>B65</f>
        <v>0</v>
      </c>
      <c r="C64" s="129">
        <f>C65</f>
        <v>0</v>
      </c>
      <c r="D64" s="113" t="str">
        <f t="shared" si="10"/>
        <v>0 </v>
      </c>
      <c r="E64" s="129">
        <f>E65</f>
        <v>1246</v>
      </c>
      <c r="F64" s="129">
        <f>F65</f>
        <v>83</v>
      </c>
      <c r="G64" s="113">
        <f t="shared" si="11"/>
        <v>6.66131621187801</v>
      </c>
      <c r="H64" s="129">
        <f>H65</f>
        <v>1246</v>
      </c>
      <c r="I64" s="129">
        <f>I65</f>
        <v>0</v>
      </c>
      <c r="J64" s="129">
        <f>J65</f>
        <v>83</v>
      </c>
      <c r="K64" s="113">
        <f t="shared" si="12"/>
        <v>6.66131621187801</v>
      </c>
      <c r="L64" s="68"/>
    </row>
    <row r="65" spans="1:12" s="10" customFormat="1" ht="44.25" customHeight="1">
      <c r="A65" s="130" t="s">
        <v>26</v>
      </c>
      <c r="B65" s="135">
        <v>0</v>
      </c>
      <c r="C65" s="135">
        <v>0</v>
      </c>
      <c r="D65" s="113" t="str">
        <f t="shared" si="10"/>
        <v>0 </v>
      </c>
      <c r="E65" s="135">
        <v>1246</v>
      </c>
      <c r="F65" s="137">
        <v>83</v>
      </c>
      <c r="G65" s="113">
        <f t="shared" si="11"/>
        <v>6.66131621187801</v>
      </c>
      <c r="H65" s="133">
        <v>1246</v>
      </c>
      <c r="I65" s="133"/>
      <c r="J65" s="116">
        <f>C65+F65</f>
        <v>83</v>
      </c>
      <c r="K65" s="113">
        <f t="shared" si="12"/>
        <v>6.66131621187801</v>
      </c>
      <c r="L65" s="68"/>
    </row>
    <row r="66" spans="1:12" s="10" customFormat="1" ht="39" customHeight="1" hidden="1">
      <c r="A66" s="130" t="s">
        <v>40</v>
      </c>
      <c r="B66" s="135"/>
      <c r="C66" s="135"/>
      <c r="D66" s="113" t="str">
        <f t="shared" si="10"/>
        <v>0 </v>
      </c>
      <c r="E66" s="135"/>
      <c r="F66" s="133"/>
      <c r="G66" s="113" t="str">
        <f t="shared" si="11"/>
        <v>0 </v>
      </c>
      <c r="H66" s="133">
        <f>B66+E66</f>
        <v>0</v>
      </c>
      <c r="I66" s="133"/>
      <c r="J66" s="133">
        <f>C66+F66</f>
        <v>0</v>
      </c>
      <c r="K66" s="113" t="str">
        <f t="shared" si="12"/>
        <v>0 </v>
      </c>
      <c r="L66" s="68"/>
    </row>
    <row r="67" spans="1:12" s="10" customFormat="1" ht="45.75" customHeight="1">
      <c r="A67" s="128" t="s">
        <v>104</v>
      </c>
      <c r="B67" s="129">
        <f>B68+B69+B70+B71</f>
        <v>8595</v>
      </c>
      <c r="C67" s="129">
        <f>C68+C69+C70+C71</f>
        <v>794</v>
      </c>
      <c r="D67" s="113">
        <f t="shared" si="10"/>
        <v>9.237929028504945</v>
      </c>
      <c r="E67" s="129">
        <f>E68+E69+E71+E70</f>
        <v>10910</v>
      </c>
      <c r="F67" s="129">
        <f>F68+F71+F69+F70</f>
        <v>1805</v>
      </c>
      <c r="G67" s="113">
        <f t="shared" si="11"/>
        <v>16.544454628780937</v>
      </c>
      <c r="H67" s="129">
        <f>H68+H69+H71+H70</f>
        <v>19504</v>
      </c>
      <c r="I67" s="129">
        <f>I68+I69+I71</f>
        <v>0</v>
      </c>
      <c r="J67" s="129">
        <f>J68+J69+J71+J70</f>
        <v>2599</v>
      </c>
      <c r="K67" s="113">
        <f t="shared" si="12"/>
        <v>13.325471698113208</v>
      </c>
      <c r="L67" s="68"/>
    </row>
    <row r="68" spans="1:12" s="10" customFormat="1" ht="23.25" customHeight="1">
      <c r="A68" s="130" t="s">
        <v>108</v>
      </c>
      <c r="B68" s="135">
        <v>1246</v>
      </c>
      <c r="C68" s="136">
        <v>65</v>
      </c>
      <c r="D68" s="113">
        <f t="shared" si="10"/>
        <v>5.21669341894061</v>
      </c>
      <c r="E68" s="135">
        <v>0</v>
      </c>
      <c r="F68" s="137">
        <v>0</v>
      </c>
      <c r="G68" s="113" t="str">
        <f t="shared" si="11"/>
        <v>0 </v>
      </c>
      <c r="H68" s="133">
        <f>B68+E68</f>
        <v>1246</v>
      </c>
      <c r="I68" s="133"/>
      <c r="J68" s="137">
        <f>C68+F68</f>
        <v>65</v>
      </c>
      <c r="K68" s="113">
        <f t="shared" si="12"/>
        <v>5.21669341894061</v>
      </c>
      <c r="L68" s="68"/>
    </row>
    <row r="69" spans="1:12" s="10" customFormat="1" ht="87" customHeight="1" hidden="1">
      <c r="A69" s="130" t="s">
        <v>68</v>
      </c>
      <c r="B69" s="135"/>
      <c r="C69" s="136">
        <v>0</v>
      </c>
      <c r="D69" s="113" t="str">
        <f t="shared" si="10"/>
        <v>0 </v>
      </c>
      <c r="E69" s="135">
        <v>0</v>
      </c>
      <c r="F69" s="137">
        <v>0</v>
      </c>
      <c r="G69" s="113" t="str">
        <f t="shared" si="11"/>
        <v>0 </v>
      </c>
      <c r="H69" s="133">
        <f>B69+E69</f>
        <v>0</v>
      </c>
      <c r="I69" s="133"/>
      <c r="J69" s="137">
        <f>C69+F69</f>
        <v>0</v>
      </c>
      <c r="K69" s="113" t="str">
        <f t="shared" si="12"/>
        <v>0 </v>
      </c>
      <c r="L69" s="68"/>
    </row>
    <row r="70" spans="1:12" s="10" customFormat="1" ht="72" customHeight="1">
      <c r="A70" s="130" t="s">
        <v>121</v>
      </c>
      <c r="B70" s="135">
        <v>6217</v>
      </c>
      <c r="C70" s="136">
        <v>343</v>
      </c>
      <c r="D70" s="113">
        <f t="shared" si="10"/>
        <v>5.517130448769503</v>
      </c>
      <c r="E70" s="135">
        <v>4718</v>
      </c>
      <c r="F70" s="137">
        <v>722</v>
      </c>
      <c r="G70" s="113">
        <f t="shared" si="11"/>
        <v>15.303094531581179</v>
      </c>
      <c r="H70" s="133">
        <v>10934</v>
      </c>
      <c r="I70" s="133"/>
      <c r="J70" s="137">
        <f>C70+F70</f>
        <v>1065</v>
      </c>
      <c r="K70" s="113">
        <f t="shared" si="12"/>
        <v>9.740259740259742</v>
      </c>
      <c r="L70" s="68"/>
    </row>
    <row r="71" spans="1:12" s="10" customFormat="1" ht="64.5" customHeight="1">
      <c r="A71" s="130" t="s">
        <v>90</v>
      </c>
      <c r="B71" s="135">
        <v>1132</v>
      </c>
      <c r="C71" s="136">
        <v>386</v>
      </c>
      <c r="D71" s="113">
        <f t="shared" si="10"/>
        <v>34.09893992932862</v>
      </c>
      <c r="E71" s="135">
        <v>6192</v>
      </c>
      <c r="F71" s="137">
        <v>1083</v>
      </c>
      <c r="G71" s="113">
        <f t="shared" si="11"/>
        <v>17.490310077519382</v>
      </c>
      <c r="H71" s="133">
        <v>7324</v>
      </c>
      <c r="I71" s="133"/>
      <c r="J71" s="137">
        <f>C71+F71-I71</f>
        <v>1469</v>
      </c>
      <c r="K71" s="113">
        <f t="shared" si="12"/>
        <v>20.057345712725287</v>
      </c>
      <c r="L71" s="68"/>
    </row>
    <row r="72" spans="1:12" s="10" customFormat="1" ht="27.75" customHeight="1">
      <c r="A72" s="128" t="s">
        <v>47</v>
      </c>
      <c r="B72" s="129">
        <f>B73+B75+B77+B78+B79+B74+B76</f>
        <v>141012</v>
      </c>
      <c r="C72" s="129">
        <f>C73+C75+C77+C78+C79+C74+C76</f>
        <v>11154</v>
      </c>
      <c r="D72" s="113">
        <f t="shared" si="10"/>
        <v>7.909965109352396</v>
      </c>
      <c r="E72" s="129">
        <f>E73+E75+E77+E78+E79+E74+E76</f>
        <v>26808</v>
      </c>
      <c r="F72" s="129">
        <f>F73+F75+F77+F78+F79+F74+F76</f>
        <v>2951</v>
      </c>
      <c r="G72" s="113">
        <f t="shared" si="11"/>
        <v>11.007908087138167</v>
      </c>
      <c r="H72" s="129">
        <f>H73+H75+H77+H78+H79+H74+H76</f>
        <v>157577</v>
      </c>
      <c r="I72" s="129">
        <f>I73+I75+I77+I78+I79+I74+I76</f>
        <v>1656</v>
      </c>
      <c r="J72" s="129">
        <f>J73+J75+J77+J78+J79+J74+J76</f>
        <v>12449</v>
      </c>
      <c r="K72" s="113">
        <f t="shared" si="12"/>
        <v>7.900264632528859</v>
      </c>
      <c r="L72" s="68"/>
    </row>
    <row r="73" spans="1:12" s="10" customFormat="1" ht="45" customHeight="1">
      <c r="A73" s="130" t="s">
        <v>75</v>
      </c>
      <c r="B73" s="135">
        <v>588</v>
      </c>
      <c r="C73" s="136">
        <v>35</v>
      </c>
      <c r="D73" s="113">
        <f t="shared" si="10"/>
        <v>5.952380952380952</v>
      </c>
      <c r="E73" s="135">
        <v>0</v>
      </c>
      <c r="F73" s="137">
        <v>0</v>
      </c>
      <c r="G73" s="113" t="str">
        <f t="shared" si="11"/>
        <v>0 </v>
      </c>
      <c r="H73" s="133">
        <v>588</v>
      </c>
      <c r="I73" s="133"/>
      <c r="J73" s="137">
        <f>C73+F73</f>
        <v>35</v>
      </c>
      <c r="K73" s="113">
        <f t="shared" si="12"/>
        <v>5.952380952380952</v>
      </c>
      <c r="L73" s="68"/>
    </row>
    <row r="74" spans="1:12" s="10" customFormat="1" ht="41.25" customHeight="1">
      <c r="A74" s="130" t="s">
        <v>28</v>
      </c>
      <c r="B74" s="135">
        <v>10589</v>
      </c>
      <c r="C74" s="136">
        <v>1518</v>
      </c>
      <c r="D74" s="113">
        <f t="shared" si="10"/>
        <v>14.335631315516101</v>
      </c>
      <c r="E74" s="135">
        <v>324</v>
      </c>
      <c r="F74" s="137">
        <v>0</v>
      </c>
      <c r="G74" s="113">
        <f t="shared" si="11"/>
        <v>0</v>
      </c>
      <c r="H74" s="133">
        <v>10589</v>
      </c>
      <c r="I74" s="133"/>
      <c r="J74" s="137">
        <f aca="true" t="shared" si="13" ref="J74:J79">C74+F74</f>
        <v>1518</v>
      </c>
      <c r="K74" s="113">
        <f t="shared" si="12"/>
        <v>14.335631315516101</v>
      </c>
      <c r="L74" s="68"/>
    </row>
    <row r="75" spans="1:12" s="10" customFormat="1" ht="39" customHeight="1" hidden="1">
      <c r="A75" s="130" t="s">
        <v>69</v>
      </c>
      <c r="B75" s="135">
        <v>0</v>
      </c>
      <c r="C75" s="136">
        <v>0</v>
      </c>
      <c r="D75" s="113" t="str">
        <f t="shared" si="10"/>
        <v>0 </v>
      </c>
      <c r="E75" s="135">
        <v>0</v>
      </c>
      <c r="F75" s="137">
        <v>0</v>
      </c>
      <c r="G75" s="113" t="str">
        <f t="shared" si="11"/>
        <v>0 </v>
      </c>
      <c r="H75" s="133">
        <f>B75+E75</f>
        <v>0</v>
      </c>
      <c r="I75" s="133"/>
      <c r="J75" s="137">
        <f t="shared" si="13"/>
        <v>0</v>
      </c>
      <c r="K75" s="113" t="str">
        <f t="shared" si="12"/>
        <v>0 </v>
      </c>
      <c r="L75" s="68"/>
    </row>
    <row r="76" spans="1:12" s="10" customFormat="1" ht="39" customHeight="1" hidden="1">
      <c r="A76" s="130" t="s">
        <v>82</v>
      </c>
      <c r="B76" s="135">
        <v>0</v>
      </c>
      <c r="C76" s="136">
        <v>0</v>
      </c>
      <c r="D76" s="113" t="str">
        <f t="shared" si="10"/>
        <v>0 </v>
      </c>
      <c r="E76" s="135">
        <v>0</v>
      </c>
      <c r="F76" s="137">
        <v>0</v>
      </c>
      <c r="G76" s="113" t="str">
        <f t="shared" si="11"/>
        <v>0 </v>
      </c>
      <c r="H76" s="133">
        <f>B76+E76</f>
        <v>0</v>
      </c>
      <c r="I76" s="133"/>
      <c r="J76" s="137">
        <f t="shared" si="13"/>
        <v>0</v>
      </c>
      <c r="K76" s="113" t="str">
        <f t="shared" si="12"/>
        <v>0 </v>
      </c>
      <c r="L76" s="68"/>
    </row>
    <row r="77" spans="1:12" s="10" customFormat="1" ht="26.25" customHeight="1">
      <c r="A77" s="130" t="s">
        <v>27</v>
      </c>
      <c r="B77" s="135">
        <v>11389</v>
      </c>
      <c r="C77" s="136">
        <v>1476</v>
      </c>
      <c r="D77" s="113">
        <f t="shared" si="10"/>
        <v>12.959873562209149</v>
      </c>
      <c r="E77" s="135">
        <v>0</v>
      </c>
      <c r="F77" s="137">
        <v>0</v>
      </c>
      <c r="G77" s="113" t="str">
        <f t="shared" si="11"/>
        <v>0 </v>
      </c>
      <c r="H77" s="133">
        <v>11389</v>
      </c>
      <c r="I77" s="133"/>
      <c r="J77" s="137">
        <f t="shared" si="13"/>
        <v>1476</v>
      </c>
      <c r="K77" s="113">
        <f t="shared" si="12"/>
        <v>12.959873562209149</v>
      </c>
      <c r="L77" s="68"/>
    </row>
    <row r="78" spans="1:12" s="10" customFormat="1" ht="24.75" customHeight="1">
      <c r="A78" s="130" t="s">
        <v>44</v>
      </c>
      <c r="B78" s="135">
        <v>57096</v>
      </c>
      <c r="C78" s="136">
        <v>1656</v>
      </c>
      <c r="D78" s="113">
        <f t="shared" si="10"/>
        <v>2.900378310214376</v>
      </c>
      <c r="E78" s="135">
        <v>13267</v>
      </c>
      <c r="F78" s="137">
        <v>687</v>
      </c>
      <c r="G78" s="113">
        <f t="shared" si="11"/>
        <v>5.178261852717268</v>
      </c>
      <c r="H78" s="133">
        <v>60444</v>
      </c>
      <c r="I78" s="133">
        <v>1656</v>
      </c>
      <c r="J78" s="137">
        <f>C78+F78-I78</f>
        <v>687</v>
      </c>
      <c r="K78" s="113">
        <f t="shared" si="12"/>
        <v>1.136589239626762</v>
      </c>
      <c r="L78" s="68"/>
    </row>
    <row r="79" spans="1:12" s="10" customFormat="1" ht="42.75" customHeight="1">
      <c r="A79" s="130" t="s">
        <v>34</v>
      </c>
      <c r="B79" s="135">
        <v>61350</v>
      </c>
      <c r="C79" s="136">
        <v>6469</v>
      </c>
      <c r="D79" s="113">
        <f t="shared" si="10"/>
        <v>10.544417277913611</v>
      </c>
      <c r="E79" s="135">
        <v>13217</v>
      </c>
      <c r="F79" s="137">
        <v>2264</v>
      </c>
      <c r="G79" s="113">
        <f t="shared" si="11"/>
        <v>17.129454490428994</v>
      </c>
      <c r="H79" s="133">
        <v>74567</v>
      </c>
      <c r="I79" s="133"/>
      <c r="J79" s="137">
        <f t="shared" si="13"/>
        <v>8733</v>
      </c>
      <c r="K79" s="113">
        <f t="shared" si="12"/>
        <v>11.711615057599206</v>
      </c>
      <c r="L79" s="68"/>
    </row>
    <row r="80" spans="1:12" s="10" customFormat="1" ht="42.75" customHeight="1">
      <c r="A80" s="128" t="s">
        <v>102</v>
      </c>
      <c r="B80" s="129">
        <f>B81+B82+B84+B85+B83</f>
        <v>25388</v>
      </c>
      <c r="C80" s="129">
        <f>C81+C82+C84+C85+C83</f>
        <v>4697</v>
      </c>
      <c r="D80" s="113">
        <f t="shared" si="10"/>
        <v>18.500866551126517</v>
      </c>
      <c r="E80" s="129">
        <f>E81+E82+E84+E85+E83</f>
        <v>33077</v>
      </c>
      <c r="F80" s="129">
        <f>F81+F82+F84+F85</f>
        <v>1276</v>
      </c>
      <c r="G80" s="113">
        <f t="shared" si="11"/>
        <v>3.8576654472896577</v>
      </c>
      <c r="H80" s="129">
        <f>H81+H82+H84+H85+H83</f>
        <v>41342</v>
      </c>
      <c r="I80" s="129">
        <f>I81+I82+I84+I85+I83</f>
        <v>392</v>
      </c>
      <c r="J80" s="129">
        <f>J81+J82+J84+J85+J83</f>
        <v>5581</v>
      </c>
      <c r="K80" s="113">
        <f t="shared" si="12"/>
        <v>13.499588795897635</v>
      </c>
      <c r="L80" s="68"/>
    </row>
    <row r="81" spans="1:12" s="10" customFormat="1" ht="30" customHeight="1">
      <c r="A81" s="130" t="s">
        <v>79</v>
      </c>
      <c r="B81" s="135">
        <v>290</v>
      </c>
      <c r="C81" s="136">
        <v>23</v>
      </c>
      <c r="D81" s="113">
        <f t="shared" si="10"/>
        <v>7.931034482758621</v>
      </c>
      <c r="E81" s="135">
        <v>0</v>
      </c>
      <c r="F81" s="137">
        <v>0</v>
      </c>
      <c r="G81" s="113" t="str">
        <f t="shared" si="11"/>
        <v>0 </v>
      </c>
      <c r="H81" s="133">
        <v>290</v>
      </c>
      <c r="I81" s="133"/>
      <c r="J81" s="134">
        <f>C81+F81</f>
        <v>23</v>
      </c>
      <c r="K81" s="113">
        <f t="shared" si="12"/>
        <v>7.931034482758621</v>
      </c>
      <c r="L81" s="68"/>
    </row>
    <row r="82" spans="1:12" s="10" customFormat="1" ht="39" customHeight="1" hidden="1">
      <c r="A82" s="130" t="s">
        <v>30</v>
      </c>
      <c r="B82" s="135"/>
      <c r="C82" s="136"/>
      <c r="D82" s="113" t="str">
        <f t="shared" si="10"/>
        <v>0 </v>
      </c>
      <c r="E82" s="135">
        <v>0</v>
      </c>
      <c r="F82" s="137">
        <v>0</v>
      </c>
      <c r="G82" s="113" t="str">
        <f t="shared" si="11"/>
        <v>0 </v>
      </c>
      <c r="H82" s="133">
        <f>B82+E82</f>
        <v>0</v>
      </c>
      <c r="I82" s="133"/>
      <c r="J82" s="134">
        <f>C82+F82</f>
        <v>0</v>
      </c>
      <c r="K82" s="113" t="str">
        <f t="shared" si="12"/>
        <v>0 </v>
      </c>
      <c r="L82" s="68"/>
    </row>
    <row r="83" spans="1:12" s="10" customFormat="1" ht="29.25" customHeight="1">
      <c r="A83" s="130" t="s">
        <v>30</v>
      </c>
      <c r="B83" s="135">
        <v>65</v>
      </c>
      <c r="C83" s="136">
        <v>0</v>
      </c>
      <c r="D83" s="113">
        <f t="shared" si="10"/>
        <v>0</v>
      </c>
      <c r="E83" s="135">
        <v>0</v>
      </c>
      <c r="F83" s="137">
        <v>0</v>
      </c>
      <c r="G83" s="113" t="str">
        <f t="shared" si="11"/>
        <v>0 </v>
      </c>
      <c r="H83" s="133">
        <v>65</v>
      </c>
      <c r="I83" s="133"/>
      <c r="J83" s="134">
        <f>C83+F83</f>
        <v>0</v>
      </c>
      <c r="K83" s="113">
        <f t="shared" si="12"/>
        <v>0</v>
      </c>
      <c r="L83" s="68"/>
    </row>
    <row r="84" spans="1:12" s="10" customFormat="1" ht="27" customHeight="1">
      <c r="A84" s="130" t="s">
        <v>70</v>
      </c>
      <c r="B84" s="135">
        <v>25033</v>
      </c>
      <c r="C84" s="136">
        <v>4674</v>
      </c>
      <c r="D84" s="113">
        <f t="shared" si="10"/>
        <v>18.671353812966885</v>
      </c>
      <c r="E84" s="135">
        <v>33077</v>
      </c>
      <c r="F84" s="137">
        <v>1276</v>
      </c>
      <c r="G84" s="113">
        <f t="shared" si="11"/>
        <v>3.8576654472896577</v>
      </c>
      <c r="H84" s="133">
        <v>40987</v>
      </c>
      <c r="I84" s="133">
        <v>392</v>
      </c>
      <c r="J84" s="134">
        <f>C84+F84-I84</f>
        <v>5558</v>
      </c>
      <c r="K84" s="113">
        <f t="shared" si="12"/>
        <v>13.560397199111915</v>
      </c>
      <c r="L84" s="68"/>
    </row>
    <row r="85" spans="1:12" s="10" customFormat="1" ht="39" customHeight="1" hidden="1">
      <c r="A85" s="130" t="s">
        <v>71</v>
      </c>
      <c r="B85" s="135">
        <v>0</v>
      </c>
      <c r="C85" s="135">
        <v>0</v>
      </c>
      <c r="D85" s="113" t="str">
        <f t="shared" si="10"/>
        <v>0 </v>
      </c>
      <c r="E85" s="135">
        <v>0</v>
      </c>
      <c r="F85" s="133">
        <v>0</v>
      </c>
      <c r="G85" s="113" t="str">
        <f t="shared" si="11"/>
        <v>0 </v>
      </c>
      <c r="H85" s="133">
        <f>B85+E85</f>
        <v>0</v>
      </c>
      <c r="I85" s="133"/>
      <c r="J85" s="133">
        <f>C85+F85</f>
        <v>0</v>
      </c>
      <c r="K85" s="113" t="str">
        <f t="shared" si="12"/>
        <v>0 </v>
      </c>
      <c r="L85" s="68"/>
    </row>
    <row r="86" spans="1:12" s="10" customFormat="1" ht="25.5" customHeight="1" hidden="1">
      <c r="A86" s="128" t="s">
        <v>103</v>
      </c>
      <c r="B86" s="129">
        <f>B88+B87</f>
        <v>0</v>
      </c>
      <c r="C86" s="129">
        <f>C88</f>
        <v>0</v>
      </c>
      <c r="D86" s="113" t="str">
        <f t="shared" si="10"/>
        <v>0 </v>
      </c>
      <c r="E86" s="129">
        <f>E88</f>
        <v>0</v>
      </c>
      <c r="F86" s="129">
        <f>F88</f>
        <v>0</v>
      </c>
      <c r="G86" s="113" t="str">
        <f t="shared" si="11"/>
        <v>0 </v>
      </c>
      <c r="H86" s="129">
        <f>H88+H87</f>
        <v>0</v>
      </c>
      <c r="I86" s="129">
        <f>I88</f>
        <v>0</v>
      </c>
      <c r="J86" s="129">
        <f>J88</f>
        <v>0</v>
      </c>
      <c r="K86" s="113" t="str">
        <f t="shared" si="12"/>
        <v>0 </v>
      </c>
      <c r="L86" s="68"/>
    </row>
    <row r="87" spans="1:12" s="10" customFormat="1" ht="24" customHeight="1" hidden="1">
      <c r="A87" s="130" t="s">
        <v>92</v>
      </c>
      <c r="B87" s="131"/>
      <c r="C87" s="129">
        <v>0</v>
      </c>
      <c r="D87" s="113">
        <v>0</v>
      </c>
      <c r="E87" s="129">
        <v>0</v>
      </c>
      <c r="F87" s="129">
        <v>0</v>
      </c>
      <c r="G87" s="113">
        <v>0</v>
      </c>
      <c r="H87" s="129"/>
      <c r="I87" s="129"/>
      <c r="J87" s="129">
        <v>0</v>
      </c>
      <c r="K87" s="113"/>
      <c r="L87" s="68"/>
    </row>
    <row r="88" spans="1:12" s="10" customFormat="1" ht="42" customHeight="1" hidden="1">
      <c r="A88" s="130" t="s">
        <v>109</v>
      </c>
      <c r="B88" s="135">
        <v>0</v>
      </c>
      <c r="C88" s="135">
        <v>0</v>
      </c>
      <c r="D88" s="113" t="str">
        <f aca="true" t="shared" si="14" ref="D88:D133">IF(B88=0,"0 ",C88/B88*100)</f>
        <v>0 </v>
      </c>
      <c r="E88" s="135">
        <v>0</v>
      </c>
      <c r="F88" s="133">
        <v>0</v>
      </c>
      <c r="G88" s="113" t="str">
        <f aca="true" t="shared" si="15" ref="G88:G126">IF(E88=0,"0 ",F88/E88*100)</f>
        <v>0 </v>
      </c>
      <c r="H88" s="133">
        <f>B88+E88</f>
        <v>0</v>
      </c>
      <c r="I88" s="133"/>
      <c r="J88" s="116">
        <f>C88+F88</f>
        <v>0</v>
      </c>
      <c r="K88" s="113" t="str">
        <f aca="true" t="shared" si="16" ref="K88:K133">IF(H88=0,"0 ",J88/H88*100)</f>
        <v>0 </v>
      </c>
      <c r="L88" s="68"/>
    </row>
    <row r="89" spans="1:12" s="10" customFormat="1" ht="24.75" customHeight="1">
      <c r="A89" s="128" t="s">
        <v>48</v>
      </c>
      <c r="B89" s="138">
        <f>B90+B91+B94+B96+B97+B93</f>
        <v>520168</v>
      </c>
      <c r="C89" s="138">
        <f>C90+C91+C94+C96+C97+C93</f>
        <v>58056</v>
      </c>
      <c r="D89" s="113">
        <f t="shared" si="14"/>
        <v>11.16100952000123</v>
      </c>
      <c r="E89" s="129">
        <f>E90+E91+E94+E96+E97</f>
        <v>341</v>
      </c>
      <c r="F89" s="129">
        <f>F90+F91+F94+F96+F97</f>
        <v>69</v>
      </c>
      <c r="G89" s="113">
        <f t="shared" si="15"/>
        <v>20.234604105571847</v>
      </c>
      <c r="H89" s="129">
        <f>H90+H91+H94+H96+H97+H93</f>
        <v>520510</v>
      </c>
      <c r="I89" s="129">
        <f>I90+I91+I94+I96+I97+I93</f>
        <v>0</v>
      </c>
      <c r="J89" s="129">
        <f>J90+J91+J93+J94+J96+J97</f>
        <v>58125</v>
      </c>
      <c r="K89" s="113">
        <f t="shared" si="16"/>
        <v>11.16693243165357</v>
      </c>
      <c r="L89" s="68"/>
    </row>
    <row r="90" spans="1:12" s="10" customFormat="1" ht="24.75" customHeight="1">
      <c r="A90" s="130" t="s">
        <v>9</v>
      </c>
      <c r="B90" s="135">
        <v>143494</v>
      </c>
      <c r="C90" s="136">
        <v>18390</v>
      </c>
      <c r="D90" s="113">
        <f t="shared" si="14"/>
        <v>12.81586686551354</v>
      </c>
      <c r="E90" s="135">
        <v>0</v>
      </c>
      <c r="F90" s="137">
        <v>0</v>
      </c>
      <c r="G90" s="113" t="str">
        <f t="shared" si="15"/>
        <v>0 </v>
      </c>
      <c r="H90" s="135">
        <v>143494</v>
      </c>
      <c r="I90" s="133"/>
      <c r="J90" s="134">
        <f>C90+F90</f>
        <v>18390</v>
      </c>
      <c r="K90" s="113">
        <f t="shared" si="16"/>
        <v>12.81586686551354</v>
      </c>
      <c r="L90" s="68"/>
    </row>
    <row r="91" spans="1:12" s="10" customFormat="1" ht="32.25" customHeight="1">
      <c r="A91" s="130" t="s">
        <v>10</v>
      </c>
      <c r="B91" s="135">
        <v>300195</v>
      </c>
      <c r="C91" s="136">
        <v>31110</v>
      </c>
      <c r="D91" s="113">
        <f t="shared" si="14"/>
        <v>10.363263878478989</v>
      </c>
      <c r="E91" s="135">
        <v>0</v>
      </c>
      <c r="F91" s="137">
        <v>0</v>
      </c>
      <c r="G91" s="113" t="str">
        <f t="shared" si="15"/>
        <v>0 </v>
      </c>
      <c r="H91" s="135">
        <v>300195</v>
      </c>
      <c r="I91" s="133"/>
      <c r="J91" s="134">
        <f aca="true" t="shared" si="17" ref="J91:J97">C91+F91</f>
        <v>31110</v>
      </c>
      <c r="K91" s="113">
        <f t="shared" si="16"/>
        <v>10.363263878478989</v>
      </c>
      <c r="L91" s="68"/>
    </row>
    <row r="92" spans="1:12" s="10" customFormat="1" ht="32.25" customHeight="1" hidden="1">
      <c r="A92" s="130" t="s">
        <v>21</v>
      </c>
      <c r="B92" s="135"/>
      <c r="C92" s="136"/>
      <c r="D92" s="113" t="str">
        <f t="shared" si="14"/>
        <v>0 </v>
      </c>
      <c r="E92" s="135"/>
      <c r="F92" s="137"/>
      <c r="G92" s="113" t="str">
        <f t="shared" si="15"/>
        <v>0 </v>
      </c>
      <c r="H92" s="135">
        <f>B92+E92</f>
        <v>0</v>
      </c>
      <c r="I92" s="133"/>
      <c r="J92" s="134">
        <f t="shared" si="17"/>
        <v>0</v>
      </c>
      <c r="K92" s="113" t="str">
        <f t="shared" si="16"/>
        <v>0 </v>
      </c>
      <c r="L92" s="68"/>
    </row>
    <row r="93" spans="1:12" s="10" customFormat="1" ht="32.25" customHeight="1">
      <c r="A93" s="130" t="s">
        <v>110</v>
      </c>
      <c r="B93" s="135">
        <v>39482</v>
      </c>
      <c r="C93" s="136">
        <v>4451</v>
      </c>
      <c r="D93" s="113">
        <f t="shared" si="14"/>
        <v>11.273491717744795</v>
      </c>
      <c r="E93" s="135">
        <v>0</v>
      </c>
      <c r="F93" s="137">
        <v>0</v>
      </c>
      <c r="G93" s="113" t="str">
        <f t="shared" si="15"/>
        <v>0 </v>
      </c>
      <c r="H93" s="135">
        <v>39482</v>
      </c>
      <c r="I93" s="133"/>
      <c r="J93" s="134">
        <f t="shared" si="17"/>
        <v>4451</v>
      </c>
      <c r="K93" s="113">
        <f t="shared" si="16"/>
        <v>11.273491717744795</v>
      </c>
      <c r="L93" s="68"/>
    </row>
    <row r="94" spans="1:12" s="10" customFormat="1" ht="60.75" customHeight="1">
      <c r="A94" s="130" t="s">
        <v>95</v>
      </c>
      <c r="B94" s="135">
        <v>1059</v>
      </c>
      <c r="C94" s="136">
        <v>19</v>
      </c>
      <c r="D94" s="113">
        <f t="shared" si="14"/>
        <v>1.794145420207743</v>
      </c>
      <c r="E94" s="135">
        <v>200</v>
      </c>
      <c r="F94" s="137">
        <v>65</v>
      </c>
      <c r="G94" s="113">
        <f t="shared" si="15"/>
        <v>32.5</v>
      </c>
      <c r="H94" s="135">
        <v>1260</v>
      </c>
      <c r="I94" s="133"/>
      <c r="J94" s="134">
        <f t="shared" si="17"/>
        <v>84</v>
      </c>
      <c r="K94" s="113">
        <f t="shared" si="16"/>
        <v>6.666666666666667</v>
      </c>
      <c r="L94" s="68"/>
    </row>
    <row r="95" spans="1:12" s="10" customFormat="1" ht="6" customHeight="1" hidden="1">
      <c r="A95" s="130" t="s">
        <v>39</v>
      </c>
      <c r="B95" s="135">
        <v>0</v>
      </c>
      <c r="C95" s="136"/>
      <c r="D95" s="113" t="str">
        <f t="shared" si="14"/>
        <v>0 </v>
      </c>
      <c r="E95" s="135"/>
      <c r="F95" s="137"/>
      <c r="G95" s="113" t="str">
        <f t="shared" si="15"/>
        <v>0 </v>
      </c>
      <c r="H95" s="135">
        <f>B95+E95</f>
        <v>0</v>
      </c>
      <c r="I95" s="133"/>
      <c r="J95" s="134">
        <f t="shared" si="17"/>
        <v>0</v>
      </c>
      <c r="K95" s="113" t="str">
        <f t="shared" si="16"/>
        <v>0 </v>
      </c>
      <c r="L95" s="68"/>
    </row>
    <row r="96" spans="1:12" s="10" customFormat="1" ht="45" customHeight="1">
      <c r="A96" s="130" t="s">
        <v>20</v>
      </c>
      <c r="B96" s="135">
        <v>870</v>
      </c>
      <c r="C96" s="136">
        <v>60</v>
      </c>
      <c r="D96" s="113">
        <f t="shared" si="14"/>
        <v>6.896551724137931</v>
      </c>
      <c r="E96" s="135">
        <v>141</v>
      </c>
      <c r="F96" s="137">
        <v>4</v>
      </c>
      <c r="G96" s="113">
        <f t="shared" si="15"/>
        <v>2.8368794326241136</v>
      </c>
      <c r="H96" s="135">
        <v>1011</v>
      </c>
      <c r="I96" s="133"/>
      <c r="J96" s="134">
        <f t="shared" si="17"/>
        <v>64</v>
      </c>
      <c r="K96" s="113">
        <f t="shared" si="16"/>
        <v>6.330365974282888</v>
      </c>
      <c r="L96" s="68"/>
    </row>
    <row r="97" spans="1:12" s="10" customFormat="1" ht="42" customHeight="1">
      <c r="A97" s="130" t="s">
        <v>29</v>
      </c>
      <c r="B97" s="135">
        <v>35068</v>
      </c>
      <c r="C97" s="136">
        <v>4026</v>
      </c>
      <c r="D97" s="113">
        <f t="shared" si="14"/>
        <v>11.480552070263487</v>
      </c>
      <c r="E97" s="135">
        <v>0</v>
      </c>
      <c r="F97" s="137">
        <v>0</v>
      </c>
      <c r="G97" s="113" t="str">
        <f t="shared" si="15"/>
        <v>0 </v>
      </c>
      <c r="H97" s="135">
        <v>35068</v>
      </c>
      <c r="I97" s="133"/>
      <c r="J97" s="134">
        <f t="shared" si="17"/>
        <v>4026</v>
      </c>
      <c r="K97" s="113">
        <f t="shared" si="16"/>
        <v>11.480552070263487</v>
      </c>
      <c r="L97" s="68"/>
    </row>
    <row r="98" spans="1:12" s="10" customFormat="1" ht="42" customHeight="1">
      <c r="A98" s="128" t="s">
        <v>96</v>
      </c>
      <c r="B98" s="129">
        <f>B99+B100+B101</f>
        <v>123742</v>
      </c>
      <c r="C98" s="129">
        <f>C99+C100+C101</f>
        <v>15400</v>
      </c>
      <c r="D98" s="113">
        <f t="shared" si="14"/>
        <v>12.445248985793022</v>
      </c>
      <c r="E98" s="129">
        <f>E99+E100+E101</f>
        <v>0</v>
      </c>
      <c r="F98" s="129">
        <f>F99+F100+F101</f>
        <v>0</v>
      </c>
      <c r="G98" s="113" t="str">
        <f t="shared" si="15"/>
        <v>0 </v>
      </c>
      <c r="H98" s="129">
        <f>H99+H100+H101</f>
        <v>123742</v>
      </c>
      <c r="I98" s="129">
        <f>I99+I100+I101</f>
        <v>0</v>
      </c>
      <c r="J98" s="129">
        <f>J99+J100+J101</f>
        <v>15400</v>
      </c>
      <c r="K98" s="113">
        <f t="shared" si="16"/>
        <v>12.445248985793022</v>
      </c>
      <c r="L98" s="68"/>
    </row>
    <row r="99" spans="1:12" s="10" customFormat="1" ht="24.75" customHeight="1">
      <c r="A99" s="130" t="s">
        <v>11</v>
      </c>
      <c r="B99" s="135">
        <v>91297</v>
      </c>
      <c r="C99" s="136">
        <v>11676</v>
      </c>
      <c r="D99" s="113">
        <f t="shared" si="14"/>
        <v>12.7890292123509</v>
      </c>
      <c r="E99" s="135">
        <v>0</v>
      </c>
      <c r="F99" s="137">
        <v>0</v>
      </c>
      <c r="G99" s="113" t="str">
        <f t="shared" si="15"/>
        <v>0 </v>
      </c>
      <c r="H99" s="133">
        <v>91297</v>
      </c>
      <c r="I99" s="133"/>
      <c r="J99" s="134">
        <f>C99+F99</f>
        <v>11676</v>
      </c>
      <c r="K99" s="113">
        <f t="shared" si="16"/>
        <v>12.7890292123509</v>
      </c>
      <c r="L99" s="68"/>
    </row>
    <row r="100" spans="1:12" s="10" customFormat="1" ht="39" customHeight="1" hidden="1">
      <c r="A100" s="130" t="s">
        <v>12</v>
      </c>
      <c r="B100" s="135"/>
      <c r="C100" s="136">
        <v>0</v>
      </c>
      <c r="D100" s="113" t="str">
        <f t="shared" si="14"/>
        <v>0 </v>
      </c>
      <c r="E100" s="135">
        <v>0</v>
      </c>
      <c r="F100" s="137">
        <v>0</v>
      </c>
      <c r="G100" s="113" t="str">
        <f t="shared" si="15"/>
        <v>0 </v>
      </c>
      <c r="H100" s="133">
        <f>B100+E100</f>
        <v>0</v>
      </c>
      <c r="I100" s="133"/>
      <c r="J100" s="134">
        <f>C100+F100</f>
        <v>0</v>
      </c>
      <c r="K100" s="113" t="str">
        <f t="shared" si="16"/>
        <v>0 </v>
      </c>
      <c r="L100" s="68"/>
    </row>
    <row r="101" spans="1:12" s="10" customFormat="1" ht="52.5" customHeight="1">
      <c r="A101" s="130" t="s">
        <v>72</v>
      </c>
      <c r="B101" s="135">
        <v>32445</v>
      </c>
      <c r="C101" s="136">
        <v>3724</v>
      </c>
      <c r="D101" s="113">
        <f t="shared" si="14"/>
        <v>11.477885652642934</v>
      </c>
      <c r="E101" s="135">
        <v>0</v>
      </c>
      <c r="F101" s="137">
        <v>0</v>
      </c>
      <c r="G101" s="113" t="str">
        <f t="shared" si="15"/>
        <v>0 </v>
      </c>
      <c r="H101" s="133">
        <v>32445</v>
      </c>
      <c r="I101" s="133"/>
      <c r="J101" s="134">
        <f>C101+F101</f>
        <v>3724</v>
      </c>
      <c r="K101" s="113">
        <f t="shared" si="16"/>
        <v>11.477885652642934</v>
      </c>
      <c r="L101" s="68"/>
    </row>
    <row r="102" spans="1:12" s="10" customFormat="1" ht="25.5" customHeight="1" hidden="1">
      <c r="A102" s="128" t="s">
        <v>83</v>
      </c>
      <c r="B102" s="129">
        <f>B103+B104+B105+B106</f>
        <v>0</v>
      </c>
      <c r="C102" s="139">
        <f>C103+C104+C105+C106</f>
        <v>0</v>
      </c>
      <c r="D102" s="113" t="str">
        <f t="shared" si="14"/>
        <v>0 </v>
      </c>
      <c r="E102" s="129">
        <f>E103+E104+E105+E106</f>
        <v>0</v>
      </c>
      <c r="F102" s="129">
        <f>F103+F104+F105+F106</f>
        <v>0</v>
      </c>
      <c r="G102" s="113" t="str">
        <f t="shared" si="15"/>
        <v>0 </v>
      </c>
      <c r="H102" s="129">
        <f>H103+H104+H105+H106</f>
        <v>0</v>
      </c>
      <c r="I102" s="129"/>
      <c r="J102" s="129">
        <f>J103+J104+J105+J106</f>
        <v>0</v>
      </c>
      <c r="K102" s="113" t="str">
        <f t="shared" si="16"/>
        <v>0 </v>
      </c>
      <c r="L102" s="68"/>
    </row>
    <row r="103" spans="1:12" s="10" customFormat="1" ht="28.5" customHeight="1" hidden="1">
      <c r="A103" s="130" t="s">
        <v>7</v>
      </c>
      <c r="B103" s="135"/>
      <c r="C103" s="136">
        <v>0</v>
      </c>
      <c r="D103" s="113" t="str">
        <f t="shared" si="14"/>
        <v>0 </v>
      </c>
      <c r="E103" s="135">
        <v>0</v>
      </c>
      <c r="F103" s="133">
        <v>0</v>
      </c>
      <c r="G103" s="113" t="str">
        <f t="shared" si="15"/>
        <v>0 </v>
      </c>
      <c r="H103" s="133">
        <f>B103+E103</f>
        <v>0</v>
      </c>
      <c r="I103" s="133"/>
      <c r="J103" s="133">
        <f>C103+F103</f>
        <v>0</v>
      </c>
      <c r="K103" s="113" t="str">
        <f t="shared" si="16"/>
        <v>0 </v>
      </c>
      <c r="L103" s="68"/>
    </row>
    <row r="104" spans="1:12" s="10" customFormat="1" ht="36" customHeight="1" hidden="1">
      <c r="A104" s="130" t="s">
        <v>25</v>
      </c>
      <c r="B104" s="135">
        <v>0</v>
      </c>
      <c r="C104" s="136">
        <v>0</v>
      </c>
      <c r="D104" s="113" t="str">
        <f t="shared" si="14"/>
        <v>0 </v>
      </c>
      <c r="E104" s="135">
        <v>0</v>
      </c>
      <c r="F104" s="133">
        <v>0</v>
      </c>
      <c r="G104" s="113" t="str">
        <f t="shared" si="15"/>
        <v>0 </v>
      </c>
      <c r="H104" s="133">
        <f>B104+E104</f>
        <v>0</v>
      </c>
      <c r="I104" s="133"/>
      <c r="J104" s="133">
        <f>C104+F104</f>
        <v>0</v>
      </c>
      <c r="K104" s="113" t="str">
        <f t="shared" si="16"/>
        <v>0 </v>
      </c>
      <c r="L104" s="68"/>
    </row>
    <row r="105" spans="1:12" s="10" customFormat="1" ht="44.25" customHeight="1" hidden="1">
      <c r="A105" s="130" t="s">
        <v>43</v>
      </c>
      <c r="B105" s="135"/>
      <c r="C105" s="136">
        <v>0</v>
      </c>
      <c r="D105" s="113" t="str">
        <f t="shared" si="14"/>
        <v>0 </v>
      </c>
      <c r="E105" s="135">
        <v>0</v>
      </c>
      <c r="F105" s="133">
        <v>0</v>
      </c>
      <c r="G105" s="113" t="str">
        <f t="shared" si="15"/>
        <v>0 </v>
      </c>
      <c r="H105" s="133">
        <f>B105+E105</f>
        <v>0</v>
      </c>
      <c r="I105" s="133"/>
      <c r="J105" s="133">
        <f>C105+F105</f>
        <v>0</v>
      </c>
      <c r="K105" s="113" t="str">
        <f t="shared" si="16"/>
        <v>0 </v>
      </c>
      <c r="L105" s="68"/>
    </row>
    <row r="106" spans="1:12" s="10" customFormat="1" ht="43.5" customHeight="1" hidden="1">
      <c r="A106" s="130" t="s">
        <v>80</v>
      </c>
      <c r="B106" s="135">
        <v>0</v>
      </c>
      <c r="C106" s="136">
        <v>0</v>
      </c>
      <c r="D106" s="113" t="str">
        <f t="shared" si="14"/>
        <v>0 </v>
      </c>
      <c r="E106" s="135">
        <v>0</v>
      </c>
      <c r="F106" s="137">
        <v>0</v>
      </c>
      <c r="G106" s="113" t="str">
        <f t="shared" si="15"/>
        <v>0 </v>
      </c>
      <c r="H106" s="133">
        <f>B106+E106</f>
        <v>0</v>
      </c>
      <c r="I106" s="133"/>
      <c r="J106" s="133">
        <f>C106+F106</f>
        <v>0</v>
      </c>
      <c r="K106" s="113" t="str">
        <f t="shared" si="16"/>
        <v>0 </v>
      </c>
      <c r="L106" s="68"/>
    </row>
    <row r="107" spans="1:12" s="10" customFormat="1" ht="24.75" customHeight="1">
      <c r="A107" s="128" t="s">
        <v>49</v>
      </c>
      <c r="B107" s="129">
        <f>B108+B109+B110+B111+B112</f>
        <v>229242</v>
      </c>
      <c r="C107" s="129">
        <f>C108+C109+C110+C111+C112</f>
        <v>32867</v>
      </c>
      <c r="D107" s="113">
        <f t="shared" si="14"/>
        <v>14.337250591078424</v>
      </c>
      <c r="E107" s="129">
        <f>E108+E109+E110+E111+E112</f>
        <v>0</v>
      </c>
      <c r="F107" s="129">
        <f>F108+F109+F110+F111+F112</f>
        <v>0</v>
      </c>
      <c r="G107" s="113" t="str">
        <f t="shared" si="15"/>
        <v>0 </v>
      </c>
      <c r="H107" s="129">
        <f>H108+H109+H110+H111+H112</f>
        <v>229242</v>
      </c>
      <c r="I107" s="129">
        <f>I108+I109+I110+I111+I112</f>
        <v>0</v>
      </c>
      <c r="J107" s="129">
        <f>J108+J109+J110+J111+J112</f>
        <v>32867</v>
      </c>
      <c r="K107" s="113">
        <f t="shared" si="16"/>
        <v>14.337250591078424</v>
      </c>
      <c r="L107" s="68"/>
    </row>
    <row r="108" spans="1:12" s="10" customFormat="1" ht="25.5" customHeight="1">
      <c r="A108" s="130" t="s">
        <v>13</v>
      </c>
      <c r="B108" s="135">
        <v>12828</v>
      </c>
      <c r="C108" s="136">
        <v>2231</v>
      </c>
      <c r="D108" s="113">
        <f t="shared" si="14"/>
        <v>17.39164328032429</v>
      </c>
      <c r="E108" s="135">
        <v>0</v>
      </c>
      <c r="F108" s="137">
        <v>0</v>
      </c>
      <c r="G108" s="113" t="str">
        <f t="shared" si="15"/>
        <v>0 </v>
      </c>
      <c r="H108" s="135">
        <v>12828</v>
      </c>
      <c r="I108" s="133"/>
      <c r="J108" s="134">
        <f>C108+F108</f>
        <v>2231</v>
      </c>
      <c r="K108" s="113">
        <f t="shared" si="16"/>
        <v>17.39164328032429</v>
      </c>
      <c r="L108" s="68"/>
    </row>
    <row r="109" spans="1:12" s="10" customFormat="1" ht="45" customHeight="1">
      <c r="A109" s="130" t="s">
        <v>33</v>
      </c>
      <c r="B109" s="135">
        <v>71478</v>
      </c>
      <c r="C109" s="136">
        <v>11902</v>
      </c>
      <c r="D109" s="113">
        <f t="shared" si="14"/>
        <v>16.65127731609726</v>
      </c>
      <c r="E109" s="135">
        <v>0</v>
      </c>
      <c r="F109" s="137">
        <v>0</v>
      </c>
      <c r="G109" s="113" t="str">
        <f t="shared" si="15"/>
        <v>0 </v>
      </c>
      <c r="H109" s="135">
        <v>71478</v>
      </c>
      <c r="I109" s="133"/>
      <c r="J109" s="134">
        <f>C109+F109</f>
        <v>11902</v>
      </c>
      <c r="K109" s="113">
        <f t="shared" si="16"/>
        <v>16.65127731609726</v>
      </c>
      <c r="L109" s="68"/>
    </row>
    <row r="110" spans="1:12" s="10" customFormat="1" ht="42.75" customHeight="1">
      <c r="A110" s="130" t="s">
        <v>31</v>
      </c>
      <c r="B110" s="135">
        <v>101998</v>
      </c>
      <c r="C110" s="136">
        <v>15984</v>
      </c>
      <c r="D110" s="113">
        <f t="shared" si="14"/>
        <v>15.670895507755054</v>
      </c>
      <c r="E110" s="135">
        <v>0</v>
      </c>
      <c r="F110" s="137">
        <v>0</v>
      </c>
      <c r="G110" s="113" t="str">
        <f t="shared" si="15"/>
        <v>0 </v>
      </c>
      <c r="H110" s="135">
        <v>101998</v>
      </c>
      <c r="I110" s="133"/>
      <c r="J110" s="134">
        <f>C110+F110</f>
        <v>15984</v>
      </c>
      <c r="K110" s="113">
        <f t="shared" si="16"/>
        <v>15.670895507755054</v>
      </c>
      <c r="L110" s="68"/>
    </row>
    <row r="111" spans="1:12" s="10" customFormat="1" ht="21" customHeight="1">
      <c r="A111" s="130" t="s">
        <v>57</v>
      </c>
      <c r="B111" s="135">
        <v>28174</v>
      </c>
      <c r="C111" s="136">
        <v>1197</v>
      </c>
      <c r="D111" s="113">
        <f t="shared" si="14"/>
        <v>4.2485979981543265</v>
      </c>
      <c r="E111" s="135">
        <v>0</v>
      </c>
      <c r="F111" s="137">
        <v>0</v>
      </c>
      <c r="G111" s="113" t="str">
        <f t="shared" si="15"/>
        <v>0 </v>
      </c>
      <c r="H111" s="135">
        <v>28174</v>
      </c>
      <c r="I111" s="133"/>
      <c r="J111" s="134">
        <f>C111+F111</f>
        <v>1197</v>
      </c>
      <c r="K111" s="113">
        <f t="shared" si="16"/>
        <v>4.2485979981543265</v>
      </c>
      <c r="L111" s="68"/>
    </row>
    <row r="112" spans="1:12" s="10" customFormat="1" ht="44.25" customHeight="1">
      <c r="A112" s="130" t="s">
        <v>32</v>
      </c>
      <c r="B112" s="135">
        <v>14764</v>
      </c>
      <c r="C112" s="140">
        <v>1553</v>
      </c>
      <c r="D112" s="113">
        <f t="shared" si="14"/>
        <v>10.51882958547819</v>
      </c>
      <c r="E112" s="135">
        <v>0</v>
      </c>
      <c r="F112" s="137">
        <v>0</v>
      </c>
      <c r="G112" s="113" t="str">
        <f t="shared" si="15"/>
        <v>0 </v>
      </c>
      <c r="H112" s="135">
        <v>14764</v>
      </c>
      <c r="I112" s="133"/>
      <c r="J112" s="134">
        <f>C112+F112</f>
        <v>1553</v>
      </c>
      <c r="K112" s="113">
        <f t="shared" si="16"/>
        <v>10.51882958547819</v>
      </c>
      <c r="L112" s="68"/>
    </row>
    <row r="113" spans="1:14" s="10" customFormat="1" ht="44.25" customHeight="1">
      <c r="A113" s="141" t="s">
        <v>58</v>
      </c>
      <c r="B113" s="138">
        <f>B114+B115+B116</f>
        <v>44040</v>
      </c>
      <c r="C113" s="138">
        <f>C114+C115+C116</f>
        <v>5416</v>
      </c>
      <c r="D113" s="113">
        <f t="shared" si="14"/>
        <v>12.297910990009083</v>
      </c>
      <c r="E113" s="138">
        <f>E114+E115+E116</f>
        <v>0</v>
      </c>
      <c r="F113" s="138">
        <f>F114+F115+F116</f>
        <v>0</v>
      </c>
      <c r="G113" s="113" t="str">
        <f t="shared" si="15"/>
        <v>0 </v>
      </c>
      <c r="H113" s="138">
        <f>H114+H115+H116</f>
        <v>44040</v>
      </c>
      <c r="I113" s="138">
        <f>I114+I115+I116</f>
        <v>0</v>
      </c>
      <c r="J113" s="138">
        <f>J114+J115+J116</f>
        <v>5416</v>
      </c>
      <c r="K113" s="113">
        <f t="shared" si="16"/>
        <v>12.297910990009083</v>
      </c>
      <c r="L113" s="68"/>
      <c r="N113" s="53"/>
    </row>
    <row r="114" spans="1:12" s="10" customFormat="1" ht="22.5" customHeight="1">
      <c r="A114" s="130" t="s">
        <v>59</v>
      </c>
      <c r="B114" s="135">
        <v>27034</v>
      </c>
      <c r="C114" s="140">
        <v>2529</v>
      </c>
      <c r="D114" s="113">
        <f t="shared" si="14"/>
        <v>9.354886439298662</v>
      </c>
      <c r="E114" s="135">
        <v>0</v>
      </c>
      <c r="F114" s="133">
        <v>0</v>
      </c>
      <c r="G114" s="113" t="str">
        <f t="shared" si="15"/>
        <v>0 </v>
      </c>
      <c r="H114" s="135">
        <v>27034</v>
      </c>
      <c r="I114" s="133"/>
      <c r="J114" s="134">
        <f>C114+F114</f>
        <v>2529</v>
      </c>
      <c r="K114" s="113">
        <f t="shared" si="16"/>
        <v>9.354886439298662</v>
      </c>
      <c r="L114" s="68"/>
    </row>
    <row r="115" spans="1:12" s="10" customFormat="1" ht="22.5" customHeight="1">
      <c r="A115" s="130" t="s">
        <v>60</v>
      </c>
      <c r="B115" s="135">
        <v>16637</v>
      </c>
      <c r="C115" s="140">
        <v>2887</v>
      </c>
      <c r="D115" s="113">
        <f t="shared" si="14"/>
        <v>17.352888140890784</v>
      </c>
      <c r="E115" s="135">
        <v>0</v>
      </c>
      <c r="F115" s="133">
        <v>0</v>
      </c>
      <c r="G115" s="113" t="str">
        <f t="shared" si="15"/>
        <v>0 </v>
      </c>
      <c r="H115" s="135">
        <v>16637</v>
      </c>
      <c r="I115" s="133"/>
      <c r="J115" s="134">
        <f>C115+F115</f>
        <v>2887</v>
      </c>
      <c r="K115" s="113">
        <f t="shared" si="16"/>
        <v>17.352888140890784</v>
      </c>
      <c r="L115" s="68"/>
    </row>
    <row r="116" spans="1:12" s="10" customFormat="1" ht="45.75" customHeight="1">
      <c r="A116" s="130" t="s">
        <v>76</v>
      </c>
      <c r="B116" s="135">
        <v>369</v>
      </c>
      <c r="C116" s="140">
        <v>0</v>
      </c>
      <c r="D116" s="113">
        <f t="shared" si="14"/>
        <v>0</v>
      </c>
      <c r="E116" s="135">
        <v>0</v>
      </c>
      <c r="F116" s="133">
        <v>0</v>
      </c>
      <c r="G116" s="113" t="str">
        <f t="shared" si="15"/>
        <v>0 </v>
      </c>
      <c r="H116" s="135">
        <v>369</v>
      </c>
      <c r="I116" s="133"/>
      <c r="J116" s="134">
        <f>C116+F116</f>
        <v>0</v>
      </c>
      <c r="K116" s="113">
        <f t="shared" si="16"/>
        <v>0</v>
      </c>
      <c r="L116" s="68"/>
    </row>
    <row r="117" spans="1:12" s="10" customFormat="1" ht="39" customHeight="1" hidden="1">
      <c r="A117" s="141" t="s">
        <v>64</v>
      </c>
      <c r="B117" s="138">
        <f>B118+B119</f>
        <v>0</v>
      </c>
      <c r="C117" s="142"/>
      <c r="D117" s="113" t="str">
        <f t="shared" si="14"/>
        <v>0 </v>
      </c>
      <c r="E117" s="138">
        <f>E118+E119</f>
        <v>0</v>
      </c>
      <c r="F117" s="143">
        <f>F118+F119</f>
        <v>0</v>
      </c>
      <c r="G117" s="113" t="str">
        <f t="shared" si="15"/>
        <v>0 </v>
      </c>
      <c r="H117" s="133">
        <f aca="true" t="shared" si="18" ref="H117:H122">B117+E117</f>
        <v>0</v>
      </c>
      <c r="I117" s="143"/>
      <c r="J117" s="134">
        <f aca="true" t="shared" si="19" ref="J117:J122">C117+F117</f>
        <v>0</v>
      </c>
      <c r="K117" s="113" t="str">
        <f t="shared" si="16"/>
        <v>0 </v>
      </c>
      <c r="L117" s="68"/>
    </row>
    <row r="118" spans="1:12" s="10" customFormat="1" ht="39" customHeight="1" hidden="1">
      <c r="A118" s="130" t="s">
        <v>65</v>
      </c>
      <c r="B118" s="135"/>
      <c r="C118" s="140"/>
      <c r="D118" s="113" t="str">
        <f t="shared" si="14"/>
        <v>0 </v>
      </c>
      <c r="E118" s="135">
        <v>0</v>
      </c>
      <c r="F118" s="133">
        <v>0</v>
      </c>
      <c r="G118" s="113" t="str">
        <f t="shared" si="15"/>
        <v>0 </v>
      </c>
      <c r="H118" s="133">
        <f t="shared" si="18"/>
        <v>0</v>
      </c>
      <c r="I118" s="133"/>
      <c r="J118" s="134">
        <f t="shared" si="19"/>
        <v>0</v>
      </c>
      <c r="K118" s="113" t="str">
        <f t="shared" si="16"/>
        <v>0 </v>
      </c>
      <c r="L118" s="68"/>
    </row>
    <row r="119" spans="1:12" s="10" customFormat="1" ht="39" customHeight="1" hidden="1">
      <c r="A119" s="130" t="s">
        <v>66</v>
      </c>
      <c r="B119" s="135">
        <v>0</v>
      </c>
      <c r="C119" s="140"/>
      <c r="D119" s="113" t="str">
        <f t="shared" si="14"/>
        <v>0 </v>
      </c>
      <c r="E119" s="135">
        <v>0</v>
      </c>
      <c r="F119" s="133">
        <v>0</v>
      </c>
      <c r="G119" s="113" t="str">
        <f t="shared" si="15"/>
        <v>0 </v>
      </c>
      <c r="H119" s="133">
        <f t="shared" si="18"/>
        <v>0</v>
      </c>
      <c r="I119" s="133"/>
      <c r="J119" s="134">
        <f t="shared" si="19"/>
        <v>0</v>
      </c>
      <c r="K119" s="113" t="str">
        <f t="shared" si="16"/>
        <v>0 </v>
      </c>
      <c r="L119" s="68"/>
    </row>
    <row r="120" spans="1:12" s="10" customFormat="1" ht="39" customHeight="1" hidden="1">
      <c r="A120" s="130" t="s">
        <v>67</v>
      </c>
      <c r="B120" s="135">
        <v>0</v>
      </c>
      <c r="C120" s="140"/>
      <c r="D120" s="113" t="str">
        <f t="shared" si="14"/>
        <v>0 </v>
      </c>
      <c r="E120" s="135">
        <v>0</v>
      </c>
      <c r="F120" s="133">
        <v>0</v>
      </c>
      <c r="G120" s="113" t="str">
        <f t="shared" si="15"/>
        <v>0 </v>
      </c>
      <c r="H120" s="133">
        <f t="shared" si="18"/>
        <v>0</v>
      </c>
      <c r="I120" s="133"/>
      <c r="J120" s="134">
        <f t="shared" si="19"/>
        <v>0</v>
      </c>
      <c r="K120" s="113" t="str">
        <f t="shared" si="16"/>
        <v>0 </v>
      </c>
      <c r="L120" s="68"/>
    </row>
    <row r="121" spans="1:12" s="10" customFormat="1" ht="39" customHeight="1" hidden="1">
      <c r="A121" s="130" t="s">
        <v>76</v>
      </c>
      <c r="B121" s="135"/>
      <c r="C121" s="140">
        <v>0</v>
      </c>
      <c r="D121" s="113" t="str">
        <f t="shared" si="14"/>
        <v>0 </v>
      </c>
      <c r="E121" s="135">
        <v>0</v>
      </c>
      <c r="F121" s="133">
        <v>0</v>
      </c>
      <c r="G121" s="113" t="str">
        <f t="shared" si="15"/>
        <v>0 </v>
      </c>
      <c r="H121" s="133">
        <f t="shared" si="18"/>
        <v>0</v>
      </c>
      <c r="I121" s="133"/>
      <c r="J121" s="134">
        <f t="shared" si="19"/>
        <v>0</v>
      </c>
      <c r="K121" s="113" t="str">
        <f t="shared" si="16"/>
        <v>0 </v>
      </c>
      <c r="L121" s="68"/>
    </row>
    <row r="122" spans="1:12" s="10" customFormat="1" ht="30.75" customHeight="1" hidden="1">
      <c r="A122" s="130" t="s">
        <v>112</v>
      </c>
      <c r="B122" s="135"/>
      <c r="C122" s="140"/>
      <c r="D122" s="113" t="str">
        <f t="shared" si="14"/>
        <v>0 </v>
      </c>
      <c r="E122" s="135">
        <v>0</v>
      </c>
      <c r="F122" s="133">
        <v>0</v>
      </c>
      <c r="G122" s="113" t="str">
        <f t="shared" si="15"/>
        <v>0 </v>
      </c>
      <c r="H122" s="133">
        <f t="shared" si="18"/>
        <v>0</v>
      </c>
      <c r="I122" s="133"/>
      <c r="J122" s="134">
        <f t="shared" si="19"/>
        <v>0</v>
      </c>
      <c r="K122" s="113"/>
      <c r="L122" s="68"/>
    </row>
    <row r="123" spans="1:12" s="10" customFormat="1" ht="42" customHeight="1">
      <c r="A123" s="141" t="s">
        <v>64</v>
      </c>
      <c r="B123" s="129">
        <f>B124+B126</f>
        <v>1350</v>
      </c>
      <c r="C123" s="129">
        <f>C124+C126</f>
        <v>262</v>
      </c>
      <c r="D123" s="113">
        <f t="shared" si="14"/>
        <v>19.407407407407405</v>
      </c>
      <c r="E123" s="129">
        <f>E125+E124</f>
        <v>0</v>
      </c>
      <c r="F123" s="129">
        <f>F125+F124+F126</f>
        <v>0</v>
      </c>
      <c r="G123" s="113" t="str">
        <f t="shared" si="15"/>
        <v>0 </v>
      </c>
      <c r="H123" s="129">
        <f>H124+H126</f>
        <v>1350</v>
      </c>
      <c r="I123" s="129">
        <f>I125+I124+I126</f>
        <v>0</v>
      </c>
      <c r="J123" s="129">
        <f>J125+J124+J126</f>
        <v>262</v>
      </c>
      <c r="K123" s="113">
        <f t="shared" si="16"/>
        <v>19.407407407407405</v>
      </c>
      <c r="L123" s="68"/>
    </row>
    <row r="124" spans="1:12" s="10" customFormat="1" ht="24.75" customHeight="1">
      <c r="A124" s="130" t="s">
        <v>65</v>
      </c>
      <c r="B124" s="131">
        <v>300</v>
      </c>
      <c r="C124" s="132">
        <v>0</v>
      </c>
      <c r="D124" s="113">
        <f t="shared" si="14"/>
        <v>0</v>
      </c>
      <c r="E124" s="131">
        <v>0</v>
      </c>
      <c r="F124" s="131">
        <v>0</v>
      </c>
      <c r="G124" s="113" t="str">
        <f t="shared" si="15"/>
        <v>0 </v>
      </c>
      <c r="H124" s="131">
        <v>300</v>
      </c>
      <c r="I124" s="133"/>
      <c r="J124" s="134">
        <f>C124+F124</f>
        <v>0</v>
      </c>
      <c r="K124" s="113">
        <f t="shared" si="16"/>
        <v>0</v>
      </c>
      <c r="L124" s="68"/>
    </row>
    <row r="125" spans="1:12" s="10" customFormat="1" ht="39" customHeight="1" hidden="1">
      <c r="A125" s="130" t="s">
        <v>66</v>
      </c>
      <c r="B125" s="135"/>
      <c r="C125" s="140">
        <v>0</v>
      </c>
      <c r="D125" s="113" t="str">
        <f t="shared" si="14"/>
        <v>0 </v>
      </c>
      <c r="E125" s="135">
        <v>0</v>
      </c>
      <c r="F125" s="133">
        <v>0</v>
      </c>
      <c r="G125" s="113" t="str">
        <f t="shared" si="15"/>
        <v>0 </v>
      </c>
      <c r="H125" s="135"/>
      <c r="I125" s="133"/>
      <c r="J125" s="134">
        <f>C125+F125</f>
        <v>0</v>
      </c>
      <c r="K125" s="113" t="str">
        <f t="shared" si="16"/>
        <v>0 </v>
      </c>
      <c r="L125" s="68"/>
    </row>
    <row r="126" spans="1:12" s="10" customFormat="1" ht="48.75" customHeight="1">
      <c r="A126" s="130" t="s">
        <v>66</v>
      </c>
      <c r="B126" s="135">
        <v>1050</v>
      </c>
      <c r="C126" s="140">
        <v>262</v>
      </c>
      <c r="D126" s="113">
        <f t="shared" si="14"/>
        <v>24.952380952380953</v>
      </c>
      <c r="E126" s="135">
        <v>0</v>
      </c>
      <c r="F126" s="133">
        <v>0</v>
      </c>
      <c r="G126" s="113" t="str">
        <f t="shared" si="15"/>
        <v>0 </v>
      </c>
      <c r="H126" s="135">
        <v>1050</v>
      </c>
      <c r="I126" s="133"/>
      <c r="J126" s="134">
        <f>C126+F126</f>
        <v>262</v>
      </c>
      <c r="K126" s="113">
        <f t="shared" si="16"/>
        <v>24.952380952380953</v>
      </c>
      <c r="L126" s="68"/>
    </row>
    <row r="127" spans="1:12" s="51" customFormat="1" ht="39" customHeight="1" hidden="1">
      <c r="A127" s="141" t="s">
        <v>97</v>
      </c>
      <c r="B127" s="138">
        <f>B128</f>
        <v>0</v>
      </c>
      <c r="C127" s="138">
        <f>C128</f>
        <v>0</v>
      </c>
      <c r="D127" s="113" t="str">
        <f t="shared" si="14"/>
        <v>0 </v>
      </c>
      <c r="E127" s="138">
        <f aca="true" t="shared" si="20" ref="E127:J127">E128</f>
        <v>0</v>
      </c>
      <c r="F127" s="138">
        <f t="shared" si="20"/>
        <v>0</v>
      </c>
      <c r="G127" s="138" t="str">
        <f t="shared" si="20"/>
        <v>0 </v>
      </c>
      <c r="H127" s="138">
        <f t="shared" si="20"/>
        <v>0</v>
      </c>
      <c r="I127" s="138">
        <f t="shared" si="20"/>
        <v>0</v>
      </c>
      <c r="J127" s="144">
        <f t="shared" si="20"/>
        <v>0</v>
      </c>
      <c r="K127" s="113" t="str">
        <f t="shared" si="16"/>
        <v>0 </v>
      </c>
      <c r="L127" s="68"/>
    </row>
    <row r="128" spans="1:12" s="10" customFormat="1" ht="39" customHeight="1" hidden="1">
      <c r="A128" s="130" t="s">
        <v>97</v>
      </c>
      <c r="B128" s="135">
        <v>0</v>
      </c>
      <c r="C128" s="145">
        <v>0</v>
      </c>
      <c r="D128" s="113" t="str">
        <f t="shared" si="14"/>
        <v>0 </v>
      </c>
      <c r="E128" s="135">
        <v>0</v>
      </c>
      <c r="F128" s="133">
        <v>0</v>
      </c>
      <c r="G128" s="135" t="str">
        <f>G129</f>
        <v>0 </v>
      </c>
      <c r="H128" s="133">
        <f>B128+E128</f>
        <v>0</v>
      </c>
      <c r="I128" s="133">
        <f>C128+F128</f>
        <v>0</v>
      </c>
      <c r="J128" s="137">
        <f>D128+G128</f>
        <v>0</v>
      </c>
      <c r="K128" s="113" t="str">
        <f t="shared" si="16"/>
        <v>0 </v>
      </c>
      <c r="L128" s="68"/>
    </row>
    <row r="129" spans="1:12" s="10" customFormat="1" ht="48" customHeight="1">
      <c r="A129" s="128" t="s">
        <v>50</v>
      </c>
      <c r="B129" s="129">
        <f>B130+B131+B132</f>
        <v>39654</v>
      </c>
      <c r="C129" s="129">
        <f>C130+C131+C132</f>
        <v>8196</v>
      </c>
      <c r="D129" s="113">
        <f t="shared" si="14"/>
        <v>20.668784990164927</v>
      </c>
      <c r="E129" s="129">
        <f>E130+E131+E132</f>
        <v>0</v>
      </c>
      <c r="F129" s="129">
        <f>F130+F131+F132</f>
        <v>0</v>
      </c>
      <c r="G129" s="113" t="str">
        <f>IF(E129=0,"0 ",F129/E129*100)</f>
        <v>0 </v>
      </c>
      <c r="H129" s="129">
        <f>H130+H131+H132</f>
        <v>0</v>
      </c>
      <c r="I129" s="129">
        <f>I130+I131+I132</f>
        <v>8196</v>
      </c>
      <c r="J129" s="139">
        <f>J130+J131+J132</f>
        <v>0</v>
      </c>
      <c r="K129" s="113" t="str">
        <f t="shared" si="16"/>
        <v>0 </v>
      </c>
      <c r="L129" s="68"/>
    </row>
    <row r="130" spans="1:12" s="10" customFormat="1" ht="66.75" customHeight="1">
      <c r="A130" s="130" t="s">
        <v>61</v>
      </c>
      <c r="B130" s="135">
        <v>39654</v>
      </c>
      <c r="C130" s="145">
        <v>8196</v>
      </c>
      <c r="D130" s="113">
        <f t="shared" si="14"/>
        <v>20.668784990164927</v>
      </c>
      <c r="E130" s="135">
        <v>0</v>
      </c>
      <c r="F130" s="133">
        <v>0</v>
      </c>
      <c r="G130" s="113" t="str">
        <f>IF(E130=0,"0 ",F130/E130*100)</f>
        <v>0 </v>
      </c>
      <c r="H130" s="133">
        <v>0</v>
      </c>
      <c r="I130" s="133">
        <v>8196</v>
      </c>
      <c r="J130" s="134">
        <v>0</v>
      </c>
      <c r="K130" s="113" t="str">
        <f t="shared" si="16"/>
        <v>0 </v>
      </c>
      <c r="L130" s="68"/>
    </row>
    <row r="131" spans="1:12" s="10" customFormat="1" ht="28.5" customHeight="1" hidden="1">
      <c r="A131" s="130" t="s">
        <v>63</v>
      </c>
      <c r="B131" s="135">
        <v>0</v>
      </c>
      <c r="C131" s="145">
        <v>0</v>
      </c>
      <c r="D131" s="113" t="str">
        <f t="shared" si="14"/>
        <v>0 </v>
      </c>
      <c r="E131" s="135">
        <v>0</v>
      </c>
      <c r="F131" s="133">
        <v>0</v>
      </c>
      <c r="G131" s="113" t="str">
        <f>IF(E131=0,"0 ",F131/E131*100)</f>
        <v>0 </v>
      </c>
      <c r="H131" s="133">
        <v>0</v>
      </c>
      <c r="I131" s="133">
        <v>0</v>
      </c>
      <c r="J131" s="133">
        <f>C131+F131-I131</f>
        <v>0</v>
      </c>
      <c r="K131" s="113" t="str">
        <f t="shared" si="16"/>
        <v>0 </v>
      </c>
      <c r="L131" s="68"/>
    </row>
    <row r="132" spans="1:12" s="10" customFormat="1" ht="27.75" customHeight="1" hidden="1">
      <c r="A132" s="130" t="s">
        <v>62</v>
      </c>
      <c r="B132" s="135">
        <v>0</v>
      </c>
      <c r="C132" s="145">
        <v>0</v>
      </c>
      <c r="D132" s="113" t="str">
        <f t="shared" si="14"/>
        <v>0 </v>
      </c>
      <c r="E132" s="145">
        <v>0</v>
      </c>
      <c r="F132" s="133">
        <v>0</v>
      </c>
      <c r="G132" s="113" t="str">
        <f>IF(E132=0,"0 ",F132/E132*100)</f>
        <v>0 </v>
      </c>
      <c r="H132" s="133">
        <f>B132+E132</f>
        <v>0</v>
      </c>
      <c r="I132" s="133"/>
      <c r="J132" s="133">
        <f>C132+F132</f>
        <v>0</v>
      </c>
      <c r="K132" s="113" t="str">
        <f t="shared" si="16"/>
        <v>0 </v>
      </c>
      <c r="L132" s="68"/>
    </row>
    <row r="133" spans="1:14" s="10" customFormat="1" ht="36" customHeight="1">
      <c r="A133" s="141" t="s">
        <v>4</v>
      </c>
      <c r="B133" s="143">
        <f>B56+B64+B67+B72+B80+B86+B89+B98+B102+B107+B113+B123+B129+B127</f>
        <v>1204407</v>
      </c>
      <c r="C133" s="143">
        <f>C56+C64+C67+C72+C80+C86+C89+C98+C102+C107+C113+C123+C129+C127</f>
        <v>142785</v>
      </c>
      <c r="D133" s="113">
        <f t="shared" si="14"/>
        <v>11.855211734903566</v>
      </c>
      <c r="E133" s="143">
        <f>E56+E64+E67+E72+E80+E86+E89+E98+E102+E107+E113+E123+E129+E127</f>
        <v>114183</v>
      </c>
      <c r="F133" s="143">
        <f>F56+F64+F67+F72+F80+F86+F89+F98+F102+F107+F113+F123+F129+F127</f>
        <v>11535</v>
      </c>
      <c r="G133" s="113">
        <f>IF(E133=0,"0 ",F133/E133*100)</f>
        <v>10.102204356165103</v>
      </c>
      <c r="H133" s="143">
        <f>H56+H64+H67+H72+H80+H86+H89+H98+H102+H107+H113+H123+H129+H127</f>
        <v>1251533</v>
      </c>
      <c r="I133" s="143">
        <f>I56+I64+I67+I72+I80+I86+I89+I98+I102+I107+I113+I123+I129+I127+I70</f>
        <v>10256</v>
      </c>
      <c r="J133" s="143">
        <f>J56+J64+J67+J72+J80+J86+J89+J98+J102+J107+J113+J123+J129+J127</f>
        <v>144064</v>
      </c>
      <c r="K133" s="113">
        <f t="shared" si="16"/>
        <v>11.511002906036037</v>
      </c>
      <c r="L133" s="68"/>
      <c r="N133" s="68"/>
    </row>
    <row r="134" spans="1:11" s="29" customFormat="1" ht="29.25" customHeight="1">
      <c r="A134" s="150" t="s">
        <v>116</v>
      </c>
      <c r="B134" s="127">
        <f>B52-B133</f>
        <v>-5526</v>
      </c>
      <c r="C134" s="127">
        <f>C52-C133</f>
        <v>-610</v>
      </c>
      <c r="D134" s="127"/>
      <c r="E134" s="127">
        <f>E52-E133</f>
        <v>0</v>
      </c>
      <c r="F134" s="127">
        <f>F52-F133</f>
        <v>-1282</v>
      </c>
      <c r="G134" s="127"/>
      <c r="H134" s="127">
        <f>H52-H133</f>
        <v>-5526</v>
      </c>
      <c r="I134" s="127">
        <f>I52-I133</f>
        <v>135604</v>
      </c>
      <c r="J134" s="127">
        <f>J52-J133</f>
        <v>-1892</v>
      </c>
      <c r="K134" s="127"/>
    </row>
    <row r="135" spans="1:11" s="29" customFormat="1" ht="12" customHeight="1">
      <c r="A135" s="97"/>
      <c r="B135" s="97"/>
      <c r="C135" s="97"/>
      <c r="D135" s="97"/>
      <c r="E135" s="97"/>
      <c r="F135" s="98"/>
      <c r="G135" s="98"/>
      <c r="H135" s="98"/>
      <c r="I135" s="98"/>
      <c r="J135" s="99"/>
      <c r="K135" s="99"/>
    </row>
    <row r="136" spans="1:13" s="10" customFormat="1" ht="87" customHeight="1">
      <c r="A136" s="194" t="s">
        <v>139</v>
      </c>
      <c r="B136" s="195"/>
      <c r="C136" s="195"/>
      <c r="D136" s="146"/>
      <c r="E136" s="147"/>
      <c r="F136" s="148"/>
      <c r="G136" s="149"/>
      <c r="H136" s="148" t="s">
        <v>138</v>
      </c>
      <c r="I136" s="100"/>
      <c r="J136" s="101"/>
      <c r="K136" s="102" t="s">
        <v>93</v>
      </c>
      <c r="L136" s="68"/>
      <c r="M136" s="95"/>
    </row>
    <row r="137" spans="1:11" s="10" customFormat="1" ht="15.75" customHeight="1">
      <c r="A137" s="54"/>
      <c r="B137" s="52"/>
      <c r="C137" s="55"/>
      <c r="D137" s="42"/>
      <c r="F137" s="22"/>
      <c r="G137" s="23"/>
      <c r="J137" s="26"/>
      <c r="K137" s="29"/>
    </row>
    <row r="138" spans="3:11" s="10" customFormat="1" ht="17.25">
      <c r="C138" s="56"/>
      <c r="D138" s="57"/>
      <c r="G138" s="29"/>
      <c r="J138" s="30"/>
      <c r="K138" s="29"/>
    </row>
    <row r="139" ht="17.25">
      <c r="E139" s="60"/>
    </row>
    <row r="140" spans="8:10" ht="17.25">
      <c r="H140" s="37"/>
      <c r="I140" s="37"/>
      <c r="J140" s="37"/>
    </row>
    <row r="141" spans="7:10" ht="17.25">
      <c r="G141" s="22"/>
      <c r="H141" s="23"/>
      <c r="I141" s="23"/>
      <c r="J141" s="10"/>
    </row>
  </sheetData>
  <sheetProtection/>
  <mergeCells count="15"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53:K53"/>
    <mergeCell ref="A54:A55"/>
    <mergeCell ref="B54:D54"/>
    <mergeCell ref="E54:G54"/>
    <mergeCell ref="H54:K54"/>
    <mergeCell ref="A136:C136"/>
  </mergeCells>
  <printOptions horizontalCentered="1"/>
  <pageMargins left="0" right="0" top="0.15748031496062992" bottom="0" header="0.15748031496062992" footer="0.15748031496062992"/>
  <pageSetup fitToHeight="3" fitToWidth="1" horizontalDpi="600" verticalDpi="600" orientation="portrait" paperSize="9" scale="55" r:id="rId2"/>
  <rowBreaks count="1" manualBreakCount="1">
    <brk id="5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3"/>
  <sheetViews>
    <sheetView tabSelected="1" zoomScale="80" zoomScaleNormal="80" zoomScaleSheetLayoutView="85" zoomScalePageLayoutView="0" workbookViewId="0" topLeftCell="A1">
      <selection activeCell="P12" sqref="P12"/>
    </sheetView>
  </sheetViews>
  <sheetFormatPr defaultColWidth="9.00390625" defaultRowHeight="12.75"/>
  <cols>
    <col min="1" max="1" width="33.875" style="31" customWidth="1"/>
    <col min="2" max="2" width="13.875" style="31" customWidth="1"/>
    <col min="3" max="3" width="14.875" style="31" customWidth="1"/>
    <col min="4" max="4" width="15.75390625" style="31" customWidth="1"/>
    <col min="5" max="5" width="15.75390625" style="32" customWidth="1"/>
    <col min="6" max="6" width="11.00390625" style="33" hidden="1" customWidth="1"/>
    <col min="7" max="7" width="13.125" style="31" hidden="1" customWidth="1"/>
    <col min="8" max="8" width="14.25390625" style="35" hidden="1" customWidth="1"/>
    <col min="9" max="9" width="11.00390625" style="36" hidden="1" customWidth="1"/>
    <col min="10" max="10" width="13.125" style="35" hidden="1" customWidth="1"/>
    <col min="11" max="11" width="11.875" style="35" hidden="1" customWidth="1"/>
    <col min="12" max="12" width="14.75390625" style="35" hidden="1" customWidth="1"/>
    <col min="13" max="13" width="12.125" style="5" hidden="1" customWidth="1"/>
    <col min="14" max="16384" width="9.125" style="6" customWidth="1"/>
  </cols>
  <sheetData>
    <row r="1" spans="1:12" ht="15.75" customHeight="1">
      <c r="A1" s="197" t="s">
        <v>159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7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5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 customHeight="1">
      <c r="A5" s="4"/>
      <c r="B5" s="4"/>
      <c r="C5" s="4"/>
      <c r="D5" s="4"/>
      <c r="E5" s="220" t="s">
        <v>158</v>
      </c>
      <c r="F5" s="221"/>
      <c r="G5" s="4"/>
      <c r="H5" s="4"/>
      <c r="I5" s="7"/>
      <c r="J5" s="4"/>
      <c r="K5" s="4"/>
      <c r="L5" s="198" t="s">
        <v>37</v>
      </c>
      <c r="M5" s="198"/>
    </row>
    <row r="6" spans="1:13" ht="16.5">
      <c r="A6" s="199" t="s">
        <v>42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</row>
    <row r="7" spans="1:13" ht="17.25" customHeight="1">
      <c r="A7" s="202" t="s">
        <v>0</v>
      </c>
      <c r="B7" s="222" t="s">
        <v>23</v>
      </c>
      <c r="C7" s="223"/>
      <c r="D7" s="223"/>
      <c r="E7" s="223"/>
      <c r="F7" s="224"/>
      <c r="G7" s="207" t="s">
        <v>38</v>
      </c>
      <c r="H7" s="208"/>
      <c r="I7" s="209"/>
      <c r="J7" s="210" t="s">
        <v>73</v>
      </c>
      <c r="K7" s="210"/>
      <c r="L7" s="210"/>
      <c r="M7" s="210"/>
    </row>
    <row r="8" spans="1:13" s="8" customFormat="1" ht="70.5" customHeight="1">
      <c r="A8" s="203"/>
      <c r="B8" s="69" t="s">
        <v>156</v>
      </c>
      <c r="C8" s="69" t="s">
        <v>157</v>
      </c>
      <c r="D8" s="69" t="s">
        <v>155</v>
      </c>
      <c r="E8" s="3" t="s">
        <v>154</v>
      </c>
      <c r="F8" s="70" t="s">
        <v>52</v>
      </c>
      <c r="G8" s="69" t="s">
        <v>155</v>
      </c>
      <c r="H8" s="3" t="s">
        <v>154</v>
      </c>
      <c r="I8" s="70" t="s">
        <v>52</v>
      </c>
      <c r="J8" s="69" t="s">
        <v>155</v>
      </c>
      <c r="K8" s="3" t="s">
        <v>154</v>
      </c>
      <c r="L8" s="3" t="s">
        <v>154</v>
      </c>
      <c r="M8" s="70" t="s">
        <v>52</v>
      </c>
    </row>
    <row r="9" spans="1:13" s="8" customFormat="1" ht="29.25" customHeight="1">
      <c r="A9" s="71" t="s">
        <v>1</v>
      </c>
      <c r="B9" s="72">
        <v>209699</v>
      </c>
      <c r="C9" s="72" t="s">
        <v>162</v>
      </c>
      <c r="D9" s="72">
        <f>SUM(D10:D19)</f>
        <v>48388</v>
      </c>
      <c r="E9" s="48">
        <f>E10+E11+E12+E13+E14+E15+E16+E17+E18</f>
        <v>45197</v>
      </c>
      <c r="F9" s="73">
        <f aca="true" t="shared" si="0" ref="F9:F15">E9/D9*100</f>
        <v>93.4053897660577</v>
      </c>
      <c r="G9" s="72">
        <f>SUM(G10:G19)</f>
        <v>10201</v>
      </c>
      <c r="H9" s="48">
        <f>SUM(H10:H19)</f>
        <v>9089</v>
      </c>
      <c r="I9" s="73">
        <f>H9/G9*100</f>
        <v>89.09910793059504</v>
      </c>
      <c r="J9" s="74">
        <f aca="true" t="shared" si="1" ref="J9:J37">D9+G9</f>
        <v>58589</v>
      </c>
      <c r="K9" s="74"/>
      <c r="L9" s="74">
        <f aca="true" t="shared" si="2" ref="L9:L34">E9+H9</f>
        <v>54286</v>
      </c>
      <c r="M9" s="73">
        <f aca="true" t="shared" si="3" ref="M9:M18">L9/J9*100</f>
        <v>92.65561794876172</v>
      </c>
    </row>
    <row r="10" spans="1:13" s="10" customFormat="1" ht="20.25" customHeight="1">
      <c r="A10" s="75" t="s">
        <v>89</v>
      </c>
      <c r="B10" s="77">
        <v>182012</v>
      </c>
      <c r="C10" s="76">
        <v>206103</v>
      </c>
      <c r="D10" s="76">
        <v>38305</v>
      </c>
      <c r="E10" s="153">
        <v>35959</v>
      </c>
      <c r="F10" s="73">
        <f t="shared" si="0"/>
        <v>93.8754731758256</v>
      </c>
      <c r="G10" s="64">
        <v>3420</v>
      </c>
      <c r="H10" s="157">
        <v>3205</v>
      </c>
      <c r="I10" s="73">
        <f>H10/G10*100</f>
        <v>93.71345029239765</v>
      </c>
      <c r="J10" s="64">
        <f t="shared" si="1"/>
        <v>41725</v>
      </c>
      <c r="K10" s="64"/>
      <c r="L10" s="64">
        <f t="shared" si="2"/>
        <v>39164</v>
      </c>
      <c r="M10" s="73">
        <f t="shared" si="3"/>
        <v>93.86219292989814</v>
      </c>
    </row>
    <row r="11" spans="1:13" s="10" customFormat="1" ht="19.5" customHeight="1">
      <c r="A11" s="75" t="s">
        <v>94</v>
      </c>
      <c r="B11" s="77">
        <v>12791</v>
      </c>
      <c r="C11" s="76">
        <v>13179</v>
      </c>
      <c r="D11" s="76">
        <v>3298</v>
      </c>
      <c r="E11" s="153">
        <v>3542</v>
      </c>
      <c r="F11" s="73">
        <f t="shared" si="0"/>
        <v>107.39842328684051</v>
      </c>
      <c r="G11" s="64">
        <v>838</v>
      </c>
      <c r="H11" s="157">
        <v>900</v>
      </c>
      <c r="I11" s="73">
        <f>H11/G11*100</f>
        <v>107.39856801909309</v>
      </c>
      <c r="J11" s="64">
        <f t="shared" si="1"/>
        <v>4136</v>
      </c>
      <c r="K11" s="64"/>
      <c r="L11" s="64">
        <f t="shared" si="2"/>
        <v>4442</v>
      </c>
      <c r="M11" s="73">
        <f t="shared" si="3"/>
        <v>107.39845261121856</v>
      </c>
    </row>
    <row r="12" spans="1:13" s="10" customFormat="1" ht="49.5" customHeight="1">
      <c r="A12" s="44" t="s">
        <v>128</v>
      </c>
      <c r="B12" s="77">
        <v>3177</v>
      </c>
      <c r="C12" s="76">
        <v>2863</v>
      </c>
      <c r="D12" s="76">
        <v>727</v>
      </c>
      <c r="E12" s="153">
        <v>237</v>
      </c>
      <c r="F12" s="73">
        <v>0</v>
      </c>
      <c r="G12" s="64">
        <v>0</v>
      </c>
      <c r="H12" s="157">
        <v>0</v>
      </c>
      <c r="I12" s="73">
        <v>0</v>
      </c>
      <c r="J12" s="64">
        <f t="shared" si="1"/>
        <v>727</v>
      </c>
      <c r="K12" s="64"/>
      <c r="L12" s="64">
        <f t="shared" si="2"/>
        <v>237</v>
      </c>
      <c r="M12" s="73">
        <v>0</v>
      </c>
    </row>
    <row r="13" spans="1:13" s="10" customFormat="1" ht="51.75" customHeight="1">
      <c r="A13" s="75" t="s">
        <v>84</v>
      </c>
      <c r="B13" s="168">
        <v>0</v>
      </c>
      <c r="C13" s="76" t="s">
        <v>160</v>
      </c>
      <c r="D13" s="77">
        <v>6</v>
      </c>
      <c r="E13" s="154">
        <v>-116</v>
      </c>
      <c r="F13" s="73">
        <f t="shared" si="0"/>
        <v>-1933.3333333333333</v>
      </c>
      <c r="G13" s="64">
        <v>0</v>
      </c>
      <c r="H13" s="157">
        <v>0</v>
      </c>
      <c r="I13" s="73">
        <v>0</v>
      </c>
      <c r="J13" s="64">
        <f t="shared" si="1"/>
        <v>6</v>
      </c>
      <c r="K13" s="64"/>
      <c r="L13" s="64">
        <f t="shared" si="2"/>
        <v>-116</v>
      </c>
      <c r="M13" s="73">
        <f t="shared" si="3"/>
        <v>-1933.3333333333333</v>
      </c>
    </row>
    <row r="14" spans="1:17" s="10" customFormat="1" ht="33" customHeight="1">
      <c r="A14" s="75" t="s">
        <v>15</v>
      </c>
      <c r="B14" s="77">
        <v>5626</v>
      </c>
      <c r="C14" s="76">
        <v>9707</v>
      </c>
      <c r="D14" s="77">
        <v>4217</v>
      </c>
      <c r="E14" s="154">
        <v>5067</v>
      </c>
      <c r="F14" s="73">
        <f t="shared" si="0"/>
        <v>120.15650936684847</v>
      </c>
      <c r="G14" s="64">
        <v>3356</v>
      </c>
      <c r="H14" s="157">
        <v>3372</v>
      </c>
      <c r="I14" s="73">
        <f>H14/G14*100</f>
        <v>100.47675804529202</v>
      </c>
      <c r="J14" s="64">
        <f t="shared" si="1"/>
        <v>7573</v>
      </c>
      <c r="K14" s="64"/>
      <c r="L14" s="64">
        <f t="shared" si="2"/>
        <v>8439</v>
      </c>
      <c r="M14" s="73">
        <f t="shared" si="3"/>
        <v>111.4353624719398</v>
      </c>
      <c r="Q14" s="10" t="s">
        <v>93</v>
      </c>
    </row>
    <row r="15" spans="1:13" s="10" customFormat="1" ht="52.5" customHeight="1">
      <c r="A15" s="75" t="s">
        <v>111</v>
      </c>
      <c r="B15" s="77">
        <v>4117</v>
      </c>
      <c r="C15" s="76">
        <v>4163</v>
      </c>
      <c r="D15" s="76">
        <v>1250</v>
      </c>
      <c r="E15" s="153">
        <v>29</v>
      </c>
      <c r="F15" s="73">
        <f t="shared" si="0"/>
        <v>2.32</v>
      </c>
      <c r="G15" s="64">
        <v>0</v>
      </c>
      <c r="H15" s="157">
        <v>0</v>
      </c>
      <c r="I15" s="73">
        <v>0</v>
      </c>
      <c r="J15" s="64">
        <f t="shared" si="1"/>
        <v>1250</v>
      </c>
      <c r="K15" s="64"/>
      <c r="L15" s="64">
        <f t="shared" si="2"/>
        <v>29</v>
      </c>
      <c r="M15" s="73">
        <f t="shared" si="3"/>
        <v>2.32</v>
      </c>
    </row>
    <row r="16" spans="1:13" s="8" customFormat="1" ht="35.25" customHeight="1">
      <c r="A16" s="75" t="s">
        <v>85</v>
      </c>
      <c r="B16" s="168">
        <v>0</v>
      </c>
      <c r="C16" s="76" t="s">
        <v>160</v>
      </c>
      <c r="D16" s="77">
        <v>0</v>
      </c>
      <c r="E16" s="154">
        <v>0</v>
      </c>
      <c r="F16" s="73">
        <v>0</v>
      </c>
      <c r="G16" s="64">
        <v>337</v>
      </c>
      <c r="H16" s="157">
        <v>239</v>
      </c>
      <c r="I16" s="73">
        <f>H16/G16*100</f>
        <v>70.91988130563797</v>
      </c>
      <c r="J16" s="64">
        <f t="shared" si="1"/>
        <v>337</v>
      </c>
      <c r="K16" s="64"/>
      <c r="L16" s="64">
        <f t="shared" si="2"/>
        <v>239</v>
      </c>
      <c r="M16" s="73">
        <f t="shared" si="3"/>
        <v>70.91988130563797</v>
      </c>
    </row>
    <row r="17" spans="1:17" s="8" customFormat="1" ht="20.25" customHeight="1">
      <c r="A17" s="75" t="s">
        <v>86</v>
      </c>
      <c r="B17" s="168">
        <v>0</v>
      </c>
      <c r="C17" s="76" t="s">
        <v>160</v>
      </c>
      <c r="D17" s="77">
        <v>0</v>
      </c>
      <c r="E17" s="154">
        <v>0</v>
      </c>
      <c r="F17" s="73">
        <v>0</v>
      </c>
      <c r="G17" s="64">
        <v>2250</v>
      </c>
      <c r="H17" s="157">
        <v>1373</v>
      </c>
      <c r="I17" s="73">
        <f>H17/G17*100</f>
        <v>61.022222222222226</v>
      </c>
      <c r="J17" s="64">
        <f t="shared" si="1"/>
        <v>2250</v>
      </c>
      <c r="K17" s="64"/>
      <c r="L17" s="64">
        <f t="shared" si="2"/>
        <v>1373</v>
      </c>
      <c r="M17" s="73">
        <f t="shared" si="3"/>
        <v>61.022222222222226</v>
      </c>
      <c r="N17" s="11"/>
      <c r="O17" s="11"/>
      <c r="P17" s="11"/>
      <c r="Q17" s="11"/>
    </row>
    <row r="18" spans="1:17" s="8" customFormat="1" ht="16.5" customHeight="1">
      <c r="A18" s="75" t="s">
        <v>87</v>
      </c>
      <c r="B18" s="77">
        <v>1976</v>
      </c>
      <c r="C18" s="76">
        <v>2257</v>
      </c>
      <c r="D18" s="76">
        <v>585</v>
      </c>
      <c r="E18" s="153">
        <v>479</v>
      </c>
      <c r="F18" s="73">
        <f>E18/D18*100</f>
        <v>81.88034188034187</v>
      </c>
      <c r="G18" s="64">
        <v>0</v>
      </c>
      <c r="H18" s="157">
        <v>0</v>
      </c>
      <c r="I18" s="73">
        <v>0</v>
      </c>
      <c r="J18" s="64">
        <f t="shared" si="1"/>
        <v>585</v>
      </c>
      <c r="K18" s="64"/>
      <c r="L18" s="64">
        <f t="shared" si="2"/>
        <v>479</v>
      </c>
      <c r="M18" s="73">
        <f t="shared" si="3"/>
        <v>81.88034188034187</v>
      </c>
      <c r="N18" s="11"/>
      <c r="O18" s="11"/>
      <c r="P18" s="11"/>
      <c r="Q18" s="11"/>
    </row>
    <row r="19" spans="1:17" s="8" customFormat="1" ht="84.75" customHeight="1" hidden="1">
      <c r="A19" s="75" t="s">
        <v>88</v>
      </c>
      <c r="B19" s="75"/>
      <c r="C19" s="75"/>
      <c r="D19" s="76"/>
      <c r="E19" s="14"/>
      <c r="F19" s="73">
        <v>0</v>
      </c>
      <c r="G19" s="64"/>
      <c r="H19" s="9"/>
      <c r="I19" s="73">
        <v>0</v>
      </c>
      <c r="J19" s="64">
        <f t="shared" si="1"/>
        <v>0</v>
      </c>
      <c r="K19" s="64"/>
      <c r="L19" s="64">
        <f t="shared" si="2"/>
        <v>0</v>
      </c>
      <c r="M19" s="73">
        <v>0</v>
      </c>
      <c r="N19" s="11"/>
      <c r="O19" s="11"/>
      <c r="P19" s="11"/>
      <c r="Q19" s="11"/>
    </row>
    <row r="20" spans="1:17" s="13" customFormat="1" ht="31.5" customHeight="1">
      <c r="A20" s="71" t="s">
        <v>2</v>
      </c>
      <c r="B20" s="72" t="s">
        <v>161</v>
      </c>
      <c r="C20" s="72">
        <v>36020</v>
      </c>
      <c r="D20" s="72">
        <f>SUM(D21:D33)</f>
        <v>7009</v>
      </c>
      <c r="E20" s="48">
        <f>E21+E22+E23+E24+E25+E26+E27+E28+E29+E31+E33</f>
        <v>10117</v>
      </c>
      <c r="F20" s="73">
        <f aca="true" t="shared" si="4" ref="F20:F32">E20/D20*100</f>
        <v>144.34298758738763</v>
      </c>
      <c r="G20" s="72">
        <f>SUM(G21:G33)</f>
        <v>487</v>
      </c>
      <c r="H20" s="48">
        <f>SUM(H21:H33)</f>
        <v>526</v>
      </c>
      <c r="I20" s="73">
        <f>H20/G20*100</f>
        <v>108.00821355236138</v>
      </c>
      <c r="J20" s="74">
        <f t="shared" si="1"/>
        <v>7496</v>
      </c>
      <c r="K20" s="74"/>
      <c r="L20" s="74">
        <f t="shared" si="2"/>
        <v>10643</v>
      </c>
      <c r="M20" s="73">
        <f>L20/J20*100</f>
        <v>141.98239060832444</v>
      </c>
      <c r="N20" s="12"/>
      <c r="O20" s="12"/>
      <c r="P20" s="12"/>
      <c r="Q20" s="12"/>
    </row>
    <row r="21" spans="1:13" s="8" customFormat="1" ht="17.25" customHeight="1">
      <c r="A21" s="78" t="s">
        <v>16</v>
      </c>
      <c r="B21" s="76">
        <v>22338</v>
      </c>
      <c r="C21" s="76">
        <v>32422</v>
      </c>
      <c r="D21" s="76">
        <v>5276</v>
      </c>
      <c r="E21" s="153">
        <v>7071</v>
      </c>
      <c r="F21" s="73">
        <f t="shared" si="4"/>
        <v>134.02198635329796</v>
      </c>
      <c r="G21" s="64">
        <v>123</v>
      </c>
      <c r="H21" s="157">
        <v>257</v>
      </c>
      <c r="I21" s="73">
        <f>H21/G21*100</f>
        <v>208.9430894308943</v>
      </c>
      <c r="J21" s="64">
        <f t="shared" si="1"/>
        <v>5399</v>
      </c>
      <c r="K21" s="64"/>
      <c r="L21" s="64">
        <f t="shared" si="2"/>
        <v>7328</v>
      </c>
      <c r="M21" s="73">
        <f>L21/J21*100</f>
        <v>135.72883867382848</v>
      </c>
    </row>
    <row r="22" spans="1:13" s="8" customFormat="1" ht="20.25" customHeight="1">
      <c r="A22" s="78" t="s">
        <v>41</v>
      </c>
      <c r="B22" s="76">
        <v>700</v>
      </c>
      <c r="C22" s="76">
        <v>530</v>
      </c>
      <c r="D22" s="76">
        <v>157</v>
      </c>
      <c r="E22" s="153">
        <v>223</v>
      </c>
      <c r="F22" s="73">
        <f t="shared" si="4"/>
        <v>142.03821656050954</v>
      </c>
      <c r="G22" s="64">
        <v>270</v>
      </c>
      <c r="H22" s="157">
        <v>99</v>
      </c>
      <c r="I22" s="73">
        <f>H22/G22*100</f>
        <v>36.666666666666664</v>
      </c>
      <c r="J22" s="64">
        <f t="shared" si="1"/>
        <v>427</v>
      </c>
      <c r="K22" s="64"/>
      <c r="L22" s="64">
        <f t="shared" si="2"/>
        <v>322</v>
      </c>
      <c r="M22" s="73">
        <f>L22/J22*100</f>
        <v>75.40983606557377</v>
      </c>
    </row>
    <row r="23" spans="1:13" s="8" customFormat="1" ht="34.5" customHeight="1" hidden="1">
      <c r="A23" s="78" t="s">
        <v>14</v>
      </c>
      <c r="B23" s="76"/>
      <c r="C23" s="76"/>
      <c r="D23" s="76"/>
      <c r="E23" s="153"/>
      <c r="F23" s="73">
        <v>0</v>
      </c>
      <c r="G23" s="64"/>
      <c r="H23" s="157"/>
      <c r="I23" s="73">
        <v>0</v>
      </c>
      <c r="J23" s="64">
        <f t="shared" si="1"/>
        <v>0</v>
      </c>
      <c r="K23" s="64"/>
      <c r="L23" s="64">
        <f t="shared" si="2"/>
        <v>0</v>
      </c>
      <c r="M23" s="73">
        <v>0</v>
      </c>
    </row>
    <row r="24" spans="1:13" s="8" customFormat="1" ht="34.5" customHeight="1">
      <c r="A24" s="78" t="s">
        <v>22</v>
      </c>
      <c r="B24" s="76">
        <v>184</v>
      </c>
      <c r="C24" s="76">
        <v>240</v>
      </c>
      <c r="D24" s="76">
        <v>134</v>
      </c>
      <c r="E24" s="153">
        <v>172</v>
      </c>
      <c r="F24" s="73">
        <f t="shared" si="4"/>
        <v>128.3582089552239</v>
      </c>
      <c r="G24" s="64">
        <v>0</v>
      </c>
      <c r="H24" s="157">
        <v>0</v>
      </c>
      <c r="I24" s="73">
        <v>0</v>
      </c>
      <c r="J24" s="64">
        <f t="shared" si="1"/>
        <v>134</v>
      </c>
      <c r="K24" s="64"/>
      <c r="L24" s="64">
        <f t="shared" si="2"/>
        <v>172</v>
      </c>
      <c r="M24" s="73">
        <f aca="true" t="shared" si="5" ref="M24:M29">L24/J24*100</f>
        <v>128.3582089552239</v>
      </c>
    </row>
    <row r="25" spans="1:13" s="8" customFormat="1" ht="21.75" customHeight="1">
      <c r="A25" s="78" t="s">
        <v>99</v>
      </c>
      <c r="B25" s="76">
        <v>0</v>
      </c>
      <c r="C25" s="76">
        <v>0</v>
      </c>
      <c r="D25" s="76">
        <v>4</v>
      </c>
      <c r="E25" s="153">
        <v>449</v>
      </c>
      <c r="F25" s="73">
        <f t="shared" si="4"/>
        <v>11225</v>
      </c>
      <c r="G25" s="64">
        <v>35</v>
      </c>
      <c r="H25" s="157">
        <v>35</v>
      </c>
      <c r="I25" s="73">
        <f>H25/G25*100</f>
        <v>100</v>
      </c>
      <c r="J25" s="64">
        <f t="shared" si="1"/>
        <v>39</v>
      </c>
      <c r="K25" s="64"/>
      <c r="L25" s="64">
        <f t="shared" si="2"/>
        <v>484</v>
      </c>
      <c r="M25" s="73">
        <f t="shared" si="5"/>
        <v>1241.025641025641</v>
      </c>
    </row>
    <row r="26" spans="1:13" s="8" customFormat="1" ht="36" customHeight="1">
      <c r="A26" s="78" t="s">
        <v>51</v>
      </c>
      <c r="B26" s="76">
        <v>4306</v>
      </c>
      <c r="C26" s="76">
        <v>2493</v>
      </c>
      <c r="D26" s="76">
        <v>1292</v>
      </c>
      <c r="E26" s="153">
        <v>1756</v>
      </c>
      <c r="F26" s="73">
        <f t="shared" si="4"/>
        <v>135.91331269349845</v>
      </c>
      <c r="G26" s="64">
        <v>0</v>
      </c>
      <c r="H26" s="157">
        <v>0</v>
      </c>
      <c r="I26" s="73">
        <v>0</v>
      </c>
      <c r="J26" s="64">
        <f t="shared" si="1"/>
        <v>1292</v>
      </c>
      <c r="K26" s="64"/>
      <c r="L26" s="64">
        <f t="shared" si="2"/>
        <v>1756</v>
      </c>
      <c r="M26" s="73">
        <f t="shared" si="5"/>
        <v>135.91331269349845</v>
      </c>
    </row>
    <row r="27" spans="1:13" s="8" customFormat="1" ht="18" customHeight="1">
      <c r="A27" s="78" t="s">
        <v>18</v>
      </c>
      <c r="B27" s="76">
        <v>350</v>
      </c>
      <c r="C27" s="76">
        <v>50</v>
      </c>
      <c r="D27" s="76">
        <v>0</v>
      </c>
      <c r="E27" s="153">
        <v>331</v>
      </c>
      <c r="F27" s="73">
        <v>0</v>
      </c>
      <c r="G27" s="64">
        <v>0</v>
      </c>
      <c r="H27" s="157">
        <v>0</v>
      </c>
      <c r="I27" s="73">
        <v>0</v>
      </c>
      <c r="J27" s="64">
        <f t="shared" si="1"/>
        <v>0</v>
      </c>
      <c r="K27" s="64"/>
      <c r="L27" s="64">
        <f t="shared" si="2"/>
        <v>331</v>
      </c>
      <c r="M27" s="73">
        <v>0</v>
      </c>
    </row>
    <row r="28" spans="1:13" s="8" customFormat="1" ht="17.25" customHeight="1">
      <c r="A28" s="78" t="s">
        <v>5</v>
      </c>
      <c r="B28" s="76">
        <v>300</v>
      </c>
      <c r="C28" s="76">
        <v>37</v>
      </c>
      <c r="D28" s="76">
        <v>85</v>
      </c>
      <c r="E28" s="153">
        <v>1</v>
      </c>
      <c r="F28" s="73">
        <f t="shared" si="4"/>
        <v>1.1764705882352942</v>
      </c>
      <c r="G28" s="64">
        <v>51</v>
      </c>
      <c r="H28" s="157">
        <v>1</v>
      </c>
      <c r="I28" s="73">
        <f>H28/G28*100</f>
        <v>1.9607843137254901</v>
      </c>
      <c r="J28" s="64">
        <f t="shared" si="1"/>
        <v>136</v>
      </c>
      <c r="K28" s="64"/>
      <c r="L28" s="64">
        <f t="shared" si="2"/>
        <v>2</v>
      </c>
      <c r="M28" s="73">
        <f t="shared" si="5"/>
        <v>1.4705882352941175</v>
      </c>
    </row>
    <row r="29" spans="1:13" s="8" customFormat="1" ht="33" customHeight="1">
      <c r="A29" s="78" t="s">
        <v>17</v>
      </c>
      <c r="B29" s="76">
        <v>320</v>
      </c>
      <c r="C29" s="76">
        <v>248</v>
      </c>
      <c r="D29" s="76">
        <v>59</v>
      </c>
      <c r="E29" s="153">
        <v>66</v>
      </c>
      <c r="F29" s="73">
        <f t="shared" si="4"/>
        <v>111.86440677966101</v>
      </c>
      <c r="G29" s="64">
        <v>0</v>
      </c>
      <c r="H29" s="157">
        <v>134</v>
      </c>
      <c r="I29" s="73">
        <v>0</v>
      </c>
      <c r="J29" s="64">
        <f t="shared" si="1"/>
        <v>59</v>
      </c>
      <c r="K29" s="64"/>
      <c r="L29" s="64">
        <f t="shared" si="2"/>
        <v>200</v>
      </c>
      <c r="M29" s="73">
        <f t="shared" si="5"/>
        <v>338.9830508474576</v>
      </c>
    </row>
    <row r="30" spans="1:13" s="8" customFormat="1" ht="18.75" customHeight="1" hidden="1">
      <c r="A30" s="78" t="s">
        <v>36</v>
      </c>
      <c r="B30" s="76"/>
      <c r="C30" s="76"/>
      <c r="D30" s="76"/>
      <c r="E30" s="153"/>
      <c r="F30" s="73">
        <v>0</v>
      </c>
      <c r="G30" s="64"/>
      <c r="H30" s="157">
        <v>0</v>
      </c>
      <c r="I30" s="73">
        <v>0</v>
      </c>
      <c r="J30" s="64">
        <f t="shared" si="1"/>
        <v>0</v>
      </c>
      <c r="K30" s="64"/>
      <c r="L30" s="64">
        <f t="shared" si="2"/>
        <v>0</v>
      </c>
      <c r="M30" s="73">
        <v>0</v>
      </c>
    </row>
    <row r="31" spans="1:13" s="8" customFormat="1" ht="24" customHeight="1">
      <c r="A31" s="78" t="s">
        <v>77</v>
      </c>
      <c r="B31" s="76">
        <v>0</v>
      </c>
      <c r="C31" s="76">
        <v>0</v>
      </c>
      <c r="D31" s="76">
        <v>2</v>
      </c>
      <c r="E31" s="153">
        <v>1</v>
      </c>
      <c r="F31" s="73">
        <v>0</v>
      </c>
      <c r="G31" s="64">
        <v>8</v>
      </c>
      <c r="H31" s="157">
        <v>0</v>
      </c>
      <c r="I31" s="73">
        <v>0</v>
      </c>
      <c r="J31" s="64">
        <f t="shared" si="1"/>
        <v>10</v>
      </c>
      <c r="K31" s="64"/>
      <c r="L31" s="64">
        <f t="shared" si="2"/>
        <v>1</v>
      </c>
      <c r="M31" s="73">
        <v>0</v>
      </c>
    </row>
    <row r="32" spans="1:13" s="8" customFormat="1" ht="33" customHeight="1" hidden="1">
      <c r="A32" s="78" t="s">
        <v>81</v>
      </c>
      <c r="B32" s="76"/>
      <c r="C32" s="76"/>
      <c r="D32" s="76"/>
      <c r="E32" s="153"/>
      <c r="F32" s="73" t="e">
        <f t="shared" si="4"/>
        <v>#DIV/0!</v>
      </c>
      <c r="G32" s="64"/>
      <c r="H32" s="9"/>
      <c r="I32" s="73" t="e">
        <f>H32/G32*100</f>
        <v>#DIV/0!</v>
      </c>
      <c r="J32" s="64">
        <f t="shared" si="1"/>
        <v>0</v>
      </c>
      <c r="K32" s="64"/>
      <c r="L32" s="64">
        <f t="shared" si="2"/>
        <v>0</v>
      </c>
      <c r="M32" s="73" t="e">
        <f>L32/J32*100</f>
        <v>#DIV/0!</v>
      </c>
    </row>
    <row r="33" spans="1:13" s="8" customFormat="1" ht="22.5" customHeight="1">
      <c r="A33" s="78" t="s">
        <v>36</v>
      </c>
      <c r="B33" s="76">
        <v>100</v>
      </c>
      <c r="C33" s="76">
        <v>0</v>
      </c>
      <c r="D33" s="76">
        <v>0</v>
      </c>
      <c r="E33" s="153">
        <v>47</v>
      </c>
      <c r="F33" s="73">
        <v>0</v>
      </c>
      <c r="G33" s="64">
        <v>0</v>
      </c>
      <c r="H33" s="9">
        <v>0</v>
      </c>
      <c r="I33" s="73">
        <v>0</v>
      </c>
      <c r="J33" s="64">
        <f t="shared" si="1"/>
        <v>0</v>
      </c>
      <c r="K33" s="64"/>
      <c r="L33" s="64">
        <f t="shared" si="2"/>
        <v>47</v>
      </c>
      <c r="M33" s="73">
        <v>0</v>
      </c>
    </row>
    <row r="34" spans="1:13" s="13" customFormat="1" ht="32.25" customHeight="1">
      <c r="A34" s="79" t="s">
        <v>19</v>
      </c>
      <c r="B34" s="72">
        <f>B9+B20</f>
        <v>238297</v>
      </c>
      <c r="C34" s="72">
        <f>C9+C20</f>
        <v>274292</v>
      </c>
      <c r="D34" s="72">
        <f>D20+D9</f>
        <v>55397</v>
      </c>
      <c r="E34" s="48">
        <f>E20+E9</f>
        <v>55314</v>
      </c>
      <c r="F34" s="73">
        <f>E34/D34*100</f>
        <v>99.85017239200678</v>
      </c>
      <c r="G34" s="72">
        <f>G20+G9</f>
        <v>10688</v>
      </c>
      <c r="H34" s="48">
        <f>H20+H9</f>
        <v>9615</v>
      </c>
      <c r="I34" s="73">
        <f>H34/G34*100</f>
        <v>89.96070359281437</v>
      </c>
      <c r="J34" s="74">
        <f t="shared" si="1"/>
        <v>66085</v>
      </c>
      <c r="K34" s="74"/>
      <c r="L34" s="74">
        <f t="shared" si="2"/>
        <v>64929</v>
      </c>
      <c r="M34" s="73">
        <f>L34/J34*100</f>
        <v>98.25073768631309</v>
      </c>
    </row>
    <row r="35" spans="1:13" s="13" customFormat="1" ht="33" customHeight="1">
      <c r="A35" s="78" t="s">
        <v>98</v>
      </c>
      <c r="B35" s="80">
        <v>0</v>
      </c>
      <c r="C35" s="80">
        <v>0</v>
      </c>
      <c r="D35" s="80">
        <v>0</v>
      </c>
      <c r="E35" s="155">
        <v>0</v>
      </c>
      <c r="F35" s="73">
        <v>0</v>
      </c>
      <c r="G35" s="80">
        <v>501</v>
      </c>
      <c r="H35" s="155">
        <v>5</v>
      </c>
      <c r="I35" s="73">
        <f>H35/G35*100</f>
        <v>0.998003992015968</v>
      </c>
      <c r="J35" s="81">
        <f t="shared" si="1"/>
        <v>501</v>
      </c>
      <c r="K35" s="81"/>
      <c r="L35" s="81">
        <f>H35+E35</f>
        <v>5</v>
      </c>
      <c r="M35" s="73">
        <f>L35/J35*100</f>
        <v>0.998003992015968</v>
      </c>
    </row>
    <row r="36" spans="1:13" s="8" customFormat="1" ht="69.75" customHeight="1">
      <c r="A36" s="78" t="s">
        <v>124</v>
      </c>
      <c r="B36" s="80">
        <v>311332</v>
      </c>
      <c r="C36" s="80">
        <v>273546</v>
      </c>
      <c r="D36" s="82">
        <v>77788</v>
      </c>
      <c r="E36" s="156">
        <v>68385</v>
      </c>
      <c r="F36" s="73">
        <f>E36/D36*100</f>
        <v>87.91201727772922</v>
      </c>
      <c r="G36" s="83">
        <v>0</v>
      </c>
      <c r="H36" s="158">
        <v>0</v>
      </c>
      <c r="I36" s="73">
        <v>0</v>
      </c>
      <c r="J36" s="81">
        <f t="shared" si="1"/>
        <v>77788</v>
      </c>
      <c r="K36" s="81"/>
      <c r="L36" s="81">
        <f>E36+H36</f>
        <v>68385</v>
      </c>
      <c r="M36" s="73">
        <f>L36/J36*100</f>
        <v>87.91201727772922</v>
      </c>
    </row>
    <row r="37" spans="1:13" s="8" customFormat="1" ht="84.75" customHeight="1">
      <c r="A37" s="78" t="s">
        <v>125</v>
      </c>
      <c r="B37" s="80">
        <v>0</v>
      </c>
      <c r="C37" s="80">
        <v>0</v>
      </c>
      <c r="D37" s="82">
        <v>0</v>
      </c>
      <c r="E37" s="156">
        <v>0</v>
      </c>
      <c r="F37" s="73">
        <v>0</v>
      </c>
      <c r="G37" s="83">
        <v>0</v>
      </c>
      <c r="H37" s="158">
        <v>0</v>
      </c>
      <c r="I37" s="73">
        <v>0</v>
      </c>
      <c r="J37" s="81">
        <f t="shared" si="1"/>
        <v>0</v>
      </c>
      <c r="K37" s="81"/>
      <c r="L37" s="81">
        <f>E37+H37</f>
        <v>0</v>
      </c>
      <c r="M37" s="73">
        <v>0</v>
      </c>
    </row>
    <row r="38" spans="1:13" s="8" customFormat="1" ht="85.5" customHeight="1" hidden="1">
      <c r="A38" s="78" t="s">
        <v>132</v>
      </c>
      <c r="B38" s="80"/>
      <c r="C38" s="80"/>
      <c r="D38" s="77"/>
      <c r="E38" s="156"/>
      <c r="F38" s="73" t="e">
        <f>E38/D38*100</f>
        <v>#DIV/0!</v>
      </c>
      <c r="G38" s="64"/>
      <c r="H38" s="158"/>
      <c r="I38" s="73" t="e">
        <f>H38/G38*100</f>
        <v>#DIV/0!</v>
      </c>
      <c r="J38" s="84">
        <f>G38</f>
        <v>0</v>
      </c>
      <c r="K38" s="84"/>
      <c r="L38" s="84">
        <f>H38</f>
        <v>0</v>
      </c>
      <c r="M38" s="73" t="e">
        <f aca="true" t="shared" si="6" ref="M38:M51">L38/J38*100</f>
        <v>#DIV/0!</v>
      </c>
    </row>
    <row r="39" spans="1:15" s="8" customFormat="1" ht="75.75" customHeight="1">
      <c r="A39" s="78" t="s">
        <v>126</v>
      </c>
      <c r="B39" s="80">
        <v>0</v>
      </c>
      <c r="C39" s="80">
        <v>0</v>
      </c>
      <c r="D39" s="64">
        <v>0</v>
      </c>
      <c r="E39" s="154">
        <v>0</v>
      </c>
      <c r="F39" s="73">
        <v>0</v>
      </c>
      <c r="G39" s="64">
        <v>6382</v>
      </c>
      <c r="H39" s="157">
        <v>6381</v>
      </c>
      <c r="I39" s="73">
        <f>H39/G39*100</f>
        <v>99.98433093074271</v>
      </c>
      <c r="J39" s="84">
        <f>G39</f>
        <v>6382</v>
      </c>
      <c r="K39" s="84"/>
      <c r="L39" s="84">
        <f>H39</f>
        <v>6381</v>
      </c>
      <c r="M39" s="73">
        <f>L39/J39*100</f>
        <v>99.98433093074271</v>
      </c>
      <c r="O39" s="15"/>
    </row>
    <row r="40" spans="1:15" s="8" customFormat="1" ht="72.75" customHeight="1">
      <c r="A40" s="78" t="s">
        <v>127</v>
      </c>
      <c r="B40" s="80">
        <v>0</v>
      </c>
      <c r="C40" s="80">
        <v>0</v>
      </c>
      <c r="D40" s="64">
        <v>0</v>
      </c>
      <c r="E40" s="157">
        <v>0</v>
      </c>
      <c r="F40" s="73">
        <v>0</v>
      </c>
      <c r="G40" s="64">
        <v>1645</v>
      </c>
      <c r="H40" s="157">
        <v>4764</v>
      </c>
      <c r="I40" s="73">
        <f>H40/G40*100</f>
        <v>289.6048632218845</v>
      </c>
      <c r="J40" s="84">
        <f>G40</f>
        <v>1645</v>
      </c>
      <c r="K40" s="84"/>
      <c r="L40" s="84">
        <f>H40</f>
        <v>4764</v>
      </c>
      <c r="M40" s="73">
        <f>L40/J40*100</f>
        <v>289.6048632218845</v>
      </c>
      <c r="O40" s="15"/>
    </row>
    <row r="41" spans="1:13" s="8" customFormat="1" ht="72" customHeight="1">
      <c r="A41" s="78" t="s">
        <v>115</v>
      </c>
      <c r="B41" s="80">
        <v>537405</v>
      </c>
      <c r="C41" s="80">
        <v>68278</v>
      </c>
      <c r="D41" s="64">
        <v>32609</v>
      </c>
      <c r="E41" s="157">
        <v>19313</v>
      </c>
      <c r="F41" s="73">
        <f>E41/D41*100</f>
        <v>59.2259805575148</v>
      </c>
      <c r="G41" s="64">
        <v>8784</v>
      </c>
      <c r="H41" s="157">
        <v>0</v>
      </c>
      <c r="I41" s="73">
        <v>0</v>
      </c>
      <c r="J41" s="84">
        <f aca="true" t="shared" si="7" ref="J41:J50">D41+G41</f>
        <v>41393</v>
      </c>
      <c r="K41" s="84"/>
      <c r="L41" s="84">
        <f aca="true" t="shared" si="8" ref="L41:L50">E41+H41</f>
        <v>19313</v>
      </c>
      <c r="M41" s="73">
        <f t="shared" si="6"/>
        <v>46.65764742830913</v>
      </c>
    </row>
    <row r="42" spans="1:13" s="8" customFormat="1" ht="31.5" customHeight="1">
      <c r="A42" s="45" t="s">
        <v>136</v>
      </c>
      <c r="B42" s="80">
        <v>0</v>
      </c>
      <c r="C42" s="80">
        <v>0</v>
      </c>
      <c r="D42" s="64">
        <v>0</v>
      </c>
      <c r="E42" s="157">
        <v>0</v>
      </c>
      <c r="F42" s="73">
        <v>0</v>
      </c>
      <c r="G42" s="64">
        <v>0</v>
      </c>
      <c r="H42" s="157">
        <v>950</v>
      </c>
      <c r="I42" s="73">
        <v>0</v>
      </c>
      <c r="J42" s="84">
        <v>0</v>
      </c>
      <c r="K42" s="84"/>
      <c r="L42" s="84">
        <v>0</v>
      </c>
      <c r="M42" s="73">
        <v>0</v>
      </c>
    </row>
    <row r="43" spans="1:14" s="8" customFormat="1" ht="69.75" customHeight="1">
      <c r="A43" s="78" t="s">
        <v>122</v>
      </c>
      <c r="B43" s="80">
        <v>0</v>
      </c>
      <c r="C43" s="80">
        <v>0</v>
      </c>
      <c r="D43" s="76">
        <v>0</v>
      </c>
      <c r="E43" s="153">
        <v>0</v>
      </c>
      <c r="F43" s="73">
        <v>0</v>
      </c>
      <c r="G43" s="64">
        <v>7</v>
      </c>
      <c r="H43" s="157">
        <v>0</v>
      </c>
      <c r="I43" s="73">
        <v>0</v>
      </c>
      <c r="J43" s="84">
        <f t="shared" si="7"/>
        <v>7</v>
      </c>
      <c r="K43" s="84"/>
      <c r="L43" s="84">
        <f t="shared" si="8"/>
        <v>0</v>
      </c>
      <c r="M43" s="73">
        <v>0</v>
      </c>
      <c r="N43" s="15"/>
    </row>
    <row r="44" spans="1:13" s="8" customFormat="1" ht="50.25" customHeight="1">
      <c r="A44" s="78" t="s">
        <v>113</v>
      </c>
      <c r="B44" s="80">
        <v>0</v>
      </c>
      <c r="C44" s="80">
        <v>0</v>
      </c>
      <c r="D44" s="76">
        <v>0</v>
      </c>
      <c r="E44" s="153">
        <v>0</v>
      </c>
      <c r="F44" s="73">
        <v>0</v>
      </c>
      <c r="G44" s="64">
        <v>159</v>
      </c>
      <c r="H44" s="157">
        <v>198</v>
      </c>
      <c r="I44" s="73">
        <f>H44/G44*100</f>
        <v>124.52830188679245</v>
      </c>
      <c r="J44" s="84">
        <f t="shared" si="7"/>
        <v>159</v>
      </c>
      <c r="K44" s="84"/>
      <c r="L44" s="84">
        <f t="shared" si="8"/>
        <v>198</v>
      </c>
      <c r="M44" s="73">
        <f t="shared" si="6"/>
        <v>124.52830188679245</v>
      </c>
    </row>
    <row r="45" spans="1:13" s="8" customFormat="1" ht="71.25" customHeight="1">
      <c r="A45" s="78" t="s">
        <v>114</v>
      </c>
      <c r="B45" s="80">
        <v>553322</v>
      </c>
      <c r="C45" s="80">
        <v>576132</v>
      </c>
      <c r="D45" s="76">
        <v>123265</v>
      </c>
      <c r="E45" s="153">
        <v>115974</v>
      </c>
      <c r="F45" s="73">
        <f>E45/D45*100</f>
        <v>94.08510120472154</v>
      </c>
      <c r="G45" s="64">
        <v>0</v>
      </c>
      <c r="H45" s="157">
        <v>0</v>
      </c>
      <c r="I45" s="73">
        <v>0</v>
      </c>
      <c r="J45" s="84">
        <f t="shared" si="7"/>
        <v>123265</v>
      </c>
      <c r="K45" s="84"/>
      <c r="L45" s="84">
        <f t="shared" si="8"/>
        <v>115974</v>
      </c>
      <c r="M45" s="73">
        <f t="shared" si="6"/>
        <v>94.08510120472154</v>
      </c>
    </row>
    <row r="46" spans="1:13" s="8" customFormat="1" ht="136.5" customHeight="1">
      <c r="A46" s="78" t="s">
        <v>118</v>
      </c>
      <c r="B46" s="80">
        <v>6264</v>
      </c>
      <c r="C46" s="80">
        <v>6633</v>
      </c>
      <c r="D46" s="76">
        <v>1522</v>
      </c>
      <c r="E46" s="157">
        <v>1066</v>
      </c>
      <c r="F46" s="73">
        <f>E46/D46*100</f>
        <v>70.03942181340341</v>
      </c>
      <c r="G46" s="64">
        <v>0</v>
      </c>
      <c r="H46" s="157">
        <v>0</v>
      </c>
      <c r="I46" s="73">
        <v>0</v>
      </c>
      <c r="J46" s="84">
        <f t="shared" si="7"/>
        <v>1522</v>
      </c>
      <c r="K46" s="84"/>
      <c r="L46" s="84">
        <f t="shared" si="8"/>
        <v>1066</v>
      </c>
      <c r="M46" s="73">
        <f t="shared" si="6"/>
        <v>70.03942181340341</v>
      </c>
    </row>
    <row r="47" spans="1:13" s="8" customFormat="1" ht="69.75" customHeight="1">
      <c r="A47" s="78" t="s">
        <v>119</v>
      </c>
      <c r="B47" s="80">
        <v>20000</v>
      </c>
      <c r="C47" s="80">
        <v>0</v>
      </c>
      <c r="D47" s="76">
        <v>0</v>
      </c>
      <c r="E47" s="157">
        <v>0</v>
      </c>
      <c r="F47" s="73">
        <v>0</v>
      </c>
      <c r="G47" s="76">
        <v>4047</v>
      </c>
      <c r="H47" s="157">
        <v>1656</v>
      </c>
      <c r="I47" s="73">
        <f>H47/G47*100</f>
        <v>40.919199406968126</v>
      </c>
      <c r="J47" s="84">
        <f t="shared" si="7"/>
        <v>4047</v>
      </c>
      <c r="K47" s="85"/>
      <c r="L47" s="84">
        <f t="shared" si="8"/>
        <v>1656</v>
      </c>
      <c r="M47" s="73">
        <f t="shared" si="6"/>
        <v>40.919199406968126</v>
      </c>
    </row>
    <row r="48" spans="1:13" s="8" customFormat="1" ht="69.75" customHeight="1">
      <c r="A48" s="45" t="s">
        <v>123</v>
      </c>
      <c r="B48" s="80">
        <v>0</v>
      </c>
      <c r="C48" s="80">
        <v>0</v>
      </c>
      <c r="D48" s="160">
        <v>0</v>
      </c>
      <c r="E48" s="157">
        <v>0</v>
      </c>
      <c r="F48" s="73">
        <v>0</v>
      </c>
      <c r="G48" s="160">
        <v>0</v>
      </c>
      <c r="H48" s="157">
        <v>0</v>
      </c>
      <c r="I48" s="73">
        <v>0</v>
      </c>
      <c r="J48" s="84">
        <f t="shared" si="7"/>
        <v>0</v>
      </c>
      <c r="K48" s="161"/>
      <c r="L48" s="84">
        <f t="shared" si="8"/>
        <v>0</v>
      </c>
      <c r="M48" s="73">
        <v>0</v>
      </c>
    </row>
    <row r="49" spans="1:13" s="8" customFormat="1" ht="117.75" customHeight="1">
      <c r="A49" s="45" t="s">
        <v>137</v>
      </c>
      <c r="B49" s="80">
        <v>0</v>
      </c>
      <c r="C49" s="80">
        <v>0</v>
      </c>
      <c r="D49" s="160">
        <v>0</v>
      </c>
      <c r="E49" s="157">
        <v>0</v>
      </c>
      <c r="F49" s="87">
        <v>0</v>
      </c>
      <c r="G49" s="160">
        <v>0</v>
      </c>
      <c r="H49" s="157">
        <v>0</v>
      </c>
      <c r="I49" s="73">
        <v>0</v>
      </c>
      <c r="J49" s="84">
        <f t="shared" si="7"/>
        <v>0</v>
      </c>
      <c r="K49" s="161"/>
      <c r="L49" s="84">
        <f t="shared" si="8"/>
        <v>0</v>
      </c>
      <c r="M49" s="73">
        <v>0</v>
      </c>
    </row>
    <row r="50" spans="1:14" s="8" customFormat="1" ht="89.25" customHeight="1">
      <c r="A50" s="151" t="s">
        <v>120</v>
      </c>
      <c r="B50" s="80">
        <v>0</v>
      </c>
      <c r="C50" s="80">
        <v>0</v>
      </c>
      <c r="D50" s="152">
        <v>-34</v>
      </c>
      <c r="E50" s="153">
        <v>-38</v>
      </c>
      <c r="F50" s="164">
        <f>E50/D50*100</f>
        <v>111.76470588235294</v>
      </c>
      <c r="G50" s="86">
        <v>0</v>
      </c>
      <c r="H50" s="157">
        <v>0</v>
      </c>
      <c r="I50" s="73">
        <v>0</v>
      </c>
      <c r="J50" s="84">
        <f t="shared" si="7"/>
        <v>-34</v>
      </c>
      <c r="K50" s="86"/>
      <c r="L50" s="84">
        <f t="shared" si="8"/>
        <v>-38</v>
      </c>
      <c r="M50" s="73">
        <f t="shared" si="6"/>
        <v>111.76470588235294</v>
      </c>
      <c r="N50" s="38"/>
    </row>
    <row r="51" spans="1:14" s="8" customFormat="1" ht="20.25" customHeight="1">
      <c r="A51" s="126" t="s">
        <v>3</v>
      </c>
      <c r="B51" s="169">
        <f>B34+B35+B36+B37+B39+B40+B41+B42+B43+B44+B45+B46+B47+B48+B49+B50</f>
        <v>1666620</v>
      </c>
      <c r="C51" s="169">
        <f>C34+C35+C36+C37+C39+C40+C41+C42+C43+C44+C45+C46+C47+C48+C49+C50</f>
        <v>1198881</v>
      </c>
      <c r="D51" s="84">
        <f>D35+D36+D37+D38+D39+D40+D41+D43+D44+D45+D46+D47+D50+D34+D48</f>
        <v>290547</v>
      </c>
      <c r="E51" s="84">
        <f>E34+E35+E36+E37+E39+E40+E41+E43+E44+E45+E46+E47+E48+E50+E49</f>
        <v>260014</v>
      </c>
      <c r="F51" s="165">
        <f>E51/D51*100</f>
        <v>89.49120107934344</v>
      </c>
      <c r="G51" s="84">
        <f>G35+G36+G37+G38+G39+G40+G41+G43+G44+G45+G46+G47+G50+G34</f>
        <v>32213</v>
      </c>
      <c r="H51" s="84">
        <f>H34+H35+H36+H37+H39+H40+H41+H43+H44+H45+H46+H47+H48+H50+H42</f>
        <v>23569</v>
      </c>
      <c r="I51" s="73">
        <f>H51/G51*100</f>
        <v>73.16611305994473</v>
      </c>
      <c r="J51" s="84">
        <f>(D51+G51)-(D46+G37+G39+G40+G41+G43+G47+G50)</f>
        <v>300373</v>
      </c>
      <c r="K51" s="84">
        <f>(E51+H51)-(E46+H37+H39+H40+H41+H43+H44+H47+H50)</f>
        <v>269518</v>
      </c>
      <c r="L51" s="84">
        <f>(E51+H51)-(E46+H37+H39+H40+H41+H43+H47)</f>
        <v>269716</v>
      </c>
      <c r="M51" s="73">
        <f t="shared" si="6"/>
        <v>89.79368984562527</v>
      </c>
      <c r="N51" s="38"/>
    </row>
    <row r="52" spans="1:13" s="8" customFormat="1" ht="24" customHeight="1" hidden="1" thickBot="1">
      <c r="A52" s="211" t="s">
        <v>78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3"/>
    </row>
    <row r="53" spans="1:13" s="8" customFormat="1" ht="19.5" customHeight="1" hidden="1">
      <c r="A53" s="214" t="s">
        <v>35</v>
      </c>
      <c r="B53" s="166"/>
      <c r="C53" s="166"/>
      <c r="D53" s="215" t="s">
        <v>23</v>
      </c>
      <c r="E53" s="215"/>
      <c r="F53" s="215"/>
      <c r="G53" s="216" t="s">
        <v>38</v>
      </c>
      <c r="H53" s="217"/>
      <c r="I53" s="218"/>
      <c r="J53" s="219" t="s">
        <v>73</v>
      </c>
      <c r="K53" s="219"/>
      <c r="L53" s="219"/>
      <c r="M53" s="219"/>
    </row>
    <row r="54" spans="1:13" s="8" customFormat="1" ht="69" customHeight="1" hidden="1">
      <c r="A54" s="203"/>
      <c r="B54" s="167"/>
      <c r="C54" s="167"/>
      <c r="D54" s="69" t="s">
        <v>135</v>
      </c>
      <c r="E54" s="69" t="s">
        <v>133</v>
      </c>
      <c r="F54" s="70" t="s">
        <v>52</v>
      </c>
      <c r="G54" s="69" t="s">
        <v>134</v>
      </c>
      <c r="H54" s="69" t="s">
        <v>133</v>
      </c>
      <c r="I54" s="70" t="s">
        <v>52</v>
      </c>
      <c r="J54" s="69" t="s">
        <v>135</v>
      </c>
      <c r="K54" s="69" t="s">
        <v>131</v>
      </c>
      <c r="L54" s="69" t="s">
        <v>133</v>
      </c>
      <c r="M54" s="70" t="s">
        <v>52</v>
      </c>
    </row>
    <row r="55" spans="1:13" s="8" customFormat="1" ht="33.75" customHeight="1" hidden="1">
      <c r="A55" s="88" t="s">
        <v>45</v>
      </c>
      <c r="B55" s="88"/>
      <c r="C55" s="88"/>
      <c r="D55" s="89">
        <f>SUM(D56:D62)</f>
        <v>12393</v>
      </c>
      <c r="E55" s="89">
        <f>SUM(E56:E62)</f>
        <v>22692</v>
      </c>
      <c r="F55" s="73">
        <f aca="true" t="shared" si="9" ref="F55:F86">IF(D55=0,"0 ",E55/D55*100)</f>
        <v>183.1033648027112</v>
      </c>
      <c r="G55" s="89">
        <f>SUM(G56:G62)</f>
        <v>8004</v>
      </c>
      <c r="H55" s="89">
        <f>SUM(H56:H62)</f>
        <v>14033</v>
      </c>
      <c r="I55" s="73">
        <f aca="true" t="shared" si="10" ref="I55:I86">IF(G55=0,"0 ",H55/G55*100)</f>
        <v>175.3248375812094</v>
      </c>
      <c r="J55" s="89">
        <f>SUM(J56:J62)</f>
        <v>20361</v>
      </c>
      <c r="K55" s="89">
        <f>SUM(K56:K62)</f>
        <v>130</v>
      </c>
      <c r="L55" s="89">
        <f>SUM(L56:L62)</f>
        <v>36595</v>
      </c>
      <c r="M55" s="73">
        <f aca="true" t="shared" si="11" ref="M55:M86">IF(J55=0,"0 ",L55/J55*100)</f>
        <v>179.73085801286774</v>
      </c>
    </row>
    <row r="56" spans="1:13" s="8" customFormat="1" ht="76.5" customHeight="1" hidden="1">
      <c r="A56" s="61" t="s">
        <v>53</v>
      </c>
      <c r="B56" s="61"/>
      <c r="C56" s="61"/>
      <c r="D56" s="90">
        <v>325</v>
      </c>
      <c r="E56" s="90">
        <v>1032</v>
      </c>
      <c r="F56" s="73">
        <f t="shared" si="9"/>
        <v>317.53846153846155</v>
      </c>
      <c r="G56" s="90">
        <v>0</v>
      </c>
      <c r="H56" s="90">
        <v>0</v>
      </c>
      <c r="I56" s="73" t="str">
        <f t="shared" si="10"/>
        <v>0 </v>
      </c>
      <c r="J56" s="63">
        <f>D56+G56</f>
        <v>325</v>
      </c>
      <c r="K56" s="63"/>
      <c r="L56" s="64">
        <f>E56+H56</f>
        <v>1032</v>
      </c>
      <c r="M56" s="73">
        <f t="shared" si="11"/>
        <v>317.53846153846155</v>
      </c>
    </row>
    <row r="57" spans="1:13" s="8" customFormat="1" ht="103.5" customHeight="1" hidden="1">
      <c r="A57" s="61" t="s">
        <v>54</v>
      </c>
      <c r="B57" s="61"/>
      <c r="C57" s="61"/>
      <c r="D57" s="62">
        <v>604</v>
      </c>
      <c r="E57" s="62">
        <v>940</v>
      </c>
      <c r="F57" s="73">
        <f t="shared" si="9"/>
        <v>155.62913907284766</v>
      </c>
      <c r="G57" s="62">
        <v>19</v>
      </c>
      <c r="H57" s="63">
        <v>20</v>
      </c>
      <c r="I57" s="73">
        <f t="shared" si="10"/>
        <v>105.26315789473684</v>
      </c>
      <c r="J57" s="63">
        <v>604</v>
      </c>
      <c r="K57" s="63">
        <v>20</v>
      </c>
      <c r="L57" s="64">
        <f>E57+H57-K57</f>
        <v>940</v>
      </c>
      <c r="M57" s="73">
        <f t="shared" si="11"/>
        <v>155.62913907284766</v>
      </c>
    </row>
    <row r="58" spans="1:14" s="10" customFormat="1" ht="136.5" customHeight="1" hidden="1">
      <c r="A58" s="61" t="s">
        <v>55</v>
      </c>
      <c r="B58" s="61"/>
      <c r="C58" s="61"/>
      <c r="D58" s="62">
        <v>9704</v>
      </c>
      <c r="E58" s="62">
        <v>17232</v>
      </c>
      <c r="F58" s="73">
        <f t="shared" si="9"/>
        <v>177.5762572135202</v>
      </c>
      <c r="G58" s="62">
        <v>7581</v>
      </c>
      <c r="H58" s="63">
        <v>13535</v>
      </c>
      <c r="I58" s="73">
        <f t="shared" si="10"/>
        <v>178.53845139163698</v>
      </c>
      <c r="J58" s="63">
        <v>17268</v>
      </c>
      <c r="K58" s="63">
        <v>10</v>
      </c>
      <c r="L58" s="64">
        <f>E58+H58-K58</f>
        <v>30757</v>
      </c>
      <c r="M58" s="73">
        <f t="shared" si="11"/>
        <v>178.11558952976605</v>
      </c>
      <c r="N58" s="38"/>
    </row>
    <row r="59" spans="1:14" s="10" customFormat="1" ht="28.5" customHeight="1" hidden="1">
      <c r="A59" s="61" t="s">
        <v>91</v>
      </c>
      <c r="B59" s="61"/>
      <c r="C59" s="61"/>
      <c r="D59" s="62">
        <v>0</v>
      </c>
      <c r="E59" s="62">
        <v>0</v>
      </c>
      <c r="F59" s="73" t="str">
        <f t="shared" si="9"/>
        <v>0 </v>
      </c>
      <c r="G59" s="62">
        <v>0</v>
      </c>
      <c r="H59" s="63">
        <v>0</v>
      </c>
      <c r="I59" s="73" t="str">
        <f t="shared" si="10"/>
        <v>0 </v>
      </c>
      <c r="J59" s="63">
        <f>D59+G59</f>
        <v>0</v>
      </c>
      <c r="K59" s="63"/>
      <c r="L59" s="64">
        <f>E59+H59</f>
        <v>0</v>
      </c>
      <c r="M59" s="73" t="str">
        <f t="shared" si="11"/>
        <v>0 </v>
      </c>
      <c r="N59" s="38"/>
    </row>
    <row r="60" spans="1:14" s="8" customFormat="1" ht="36.75" customHeight="1" hidden="1">
      <c r="A60" s="61" t="s">
        <v>6</v>
      </c>
      <c r="B60" s="61"/>
      <c r="C60" s="61"/>
      <c r="D60" s="62">
        <v>359</v>
      </c>
      <c r="E60" s="62">
        <v>682</v>
      </c>
      <c r="F60" s="73">
        <f t="shared" si="9"/>
        <v>189.97214484679665</v>
      </c>
      <c r="G60" s="62">
        <v>0</v>
      </c>
      <c r="H60" s="63">
        <v>0</v>
      </c>
      <c r="I60" s="73" t="str">
        <f t="shared" si="10"/>
        <v>0 </v>
      </c>
      <c r="J60" s="63">
        <f>D60+G60</f>
        <v>359</v>
      </c>
      <c r="K60" s="63"/>
      <c r="L60" s="64">
        <f>E60+H60</f>
        <v>682</v>
      </c>
      <c r="M60" s="73">
        <f t="shared" si="11"/>
        <v>189.97214484679665</v>
      </c>
      <c r="N60" s="38"/>
    </row>
    <row r="61" spans="1:14" s="8" customFormat="1" ht="31.5" customHeight="1" hidden="1">
      <c r="A61" s="61" t="s">
        <v>74</v>
      </c>
      <c r="B61" s="61"/>
      <c r="C61" s="61"/>
      <c r="D61" s="62">
        <v>0</v>
      </c>
      <c r="E61" s="62">
        <v>0</v>
      </c>
      <c r="F61" s="73" t="str">
        <f t="shared" si="9"/>
        <v>0 </v>
      </c>
      <c r="G61" s="62">
        <v>0</v>
      </c>
      <c r="H61" s="63">
        <v>0</v>
      </c>
      <c r="I61" s="73" t="str">
        <f t="shared" si="10"/>
        <v>0 </v>
      </c>
      <c r="J61" s="63">
        <v>0</v>
      </c>
      <c r="K61" s="63"/>
      <c r="L61" s="64">
        <f>E61+H61</f>
        <v>0</v>
      </c>
      <c r="M61" s="73" t="str">
        <f t="shared" si="11"/>
        <v>0 </v>
      </c>
      <c r="N61" s="38"/>
    </row>
    <row r="62" spans="1:14" s="8" customFormat="1" ht="33.75" customHeight="1" hidden="1">
      <c r="A62" s="61" t="s">
        <v>56</v>
      </c>
      <c r="B62" s="61"/>
      <c r="C62" s="61"/>
      <c r="D62" s="62">
        <v>1401</v>
      </c>
      <c r="E62" s="62">
        <v>2806</v>
      </c>
      <c r="F62" s="73">
        <f t="shared" si="9"/>
        <v>200.28551034975018</v>
      </c>
      <c r="G62" s="62">
        <v>404</v>
      </c>
      <c r="H62" s="63">
        <v>478</v>
      </c>
      <c r="I62" s="73">
        <f t="shared" si="10"/>
        <v>118.31683168316832</v>
      </c>
      <c r="J62" s="63">
        <f>D62+G62</f>
        <v>1805</v>
      </c>
      <c r="K62" s="63">
        <v>100</v>
      </c>
      <c r="L62" s="64">
        <f>E62+H62-K62</f>
        <v>3184</v>
      </c>
      <c r="M62" s="73">
        <f t="shared" si="11"/>
        <v>176.398891966759</v>
      </c>
      <c r="N62" s="38"/>
    </row>
    <row r="63" spans="1:14" s="8" customFormat="1" ht="31.5" customHeight="1" hidden="1">
      <c r="A63" s="88" t="s">
        <v>46</v>
      </c>
      <c r="B63" s="88"/>
      <c r="C63" s="88"/>
      <c r="D63" s="89">
        <f>D64</f>
        <v>286</v>
      </c>
      <c r="E63" s="89">
        <f>E64</f>
        <v>0</v>
      </c>
      <c r="F63" s="73">
        <f t="shared" si="9"/>
        <v>0</v>
      </c>
      <c r="G63" s="89">
        <f>G64</f>
        <v>171</v>
      </c>
      <c r="H63" s="89">
        <f>H64</f>
        <v>347</v>
      </c>
      <c r="I63" s="73">
        <f t="shared" si="10"/>
        <v>202.92397660818713</v>
      </c>
      <c r="J63" s="89">
        <f>J64</f>
        <v>171</v>
      </c>
      <c r="K63" s="89">
        <f>K64</f>
        <v>0</v>
      </c>
      <c r="L63" s="89">
        <f>L64</f>
        <v>347</v>
      </c>
      <c r="M63" s="73">
        <f t="shared" si="11"/>
        <v>202.92397660818713</v>
      </c>
      <c r="N63" s="38"/>
    </row>
    <row r="64" spans="1:14" s="8" customFormat="1" ht="35.25" customHeight="1" hidden="1">
      <c r="A64" s="61" t="s">
        <v>26</v>
      </c>
      <c r="B64" s="61"/>
      <c r="C64" s="61"/>
      <c r="D64" s="62">
        <v>286</v>
      </c>
      <c r="E64" s="62">
        <v>0</v>
      </c>
      <c r="F64" s="73">
        <f t="shared" si="9"/>
        <v>0</v>
      </c>
      <c r="G64" s="62">
        <v>171</v>
      </c>
      <c r="H64" s="63">
        <v>347</v>
      </c>
      <c r="I64" s="73">
        <f t="shared" si="10"/>
        <v>202.92397660818713</v>
      </c>
      <c r="J64" s="63">
        <v>171</v>
      </c>
      <c r="K64" s="63"/>
      <c r="L64" s="64">
        <f>E64+H64</f>
        <v>347</v>
      </c>
      <c r="M64" s="73">
        <f t="shared" si="11"/>
        <v>202.92397660818713</v>
      </c>
      <c r="N64" s="38"/>
    </row>
    <row r="65" spans="1:14" s="8" customFormat="1" ht="40.5" customHeight="1" hidden="1">
      <c r="A65" s="61" t="s">
        <v>40</v>
      </c>
      <c r="B65" s="61"/>
      <c r="C65" s="61"/>
      <c r="D65" s="62"/>
      <c r="E65" s="62"/>
      <c r="F65" s="73" t="str">
        <f t="shared" si="9"/>
        <v>0 </v>
      </c>
      <c r="G65" s="62"/>
      <c r="H65" s="63"/>
      <c r="I65" s="73" t="str">
        <f t="shared" si="10"/>
        <v>0 </v>
      </c>
      <c r="J65" s="63">
        <f>D65+G65</f>
        <v>0</v>
      </c>
      <c r="K65" s="63"/>
      <c r="L65" s="63">
        <f>E65+H65</f>
        <v>0</v>
      </c>
      <c r="M65" s="73" t="str">
        <f t="shared" si="11"/>
        <v>0 </v>
      </c>
      <c r="N65" s="38"/>
    </row>
    <row r="66" spans="1:14" s="8" customFormat="1" ht="56.25" customHeight="1" hidden="1">
      <c r="A66" s="88" t="s">
        <v>104</v>
      </c>
      <c r="B66" s="88"/>
      <c r="C66" s="88"/>
      <c r="D66" s="89">
        <f>D67+D68+D70+D71+D69</f>
        <v>1602</v>
      </c>
      <c r="E66" s="89">
        <f>E67+E68+E70+E71</f>
        <v>2588</v>
      </c>
      <c r="F66" s="73">
        <f t="shared" si="9"/>
        <v>161.54806491885142</v>
      </c>
      <c r="G66" s="89">
        <f>G67+G68+G71+G70</f>
        <v>837</v>
      </c>
      <c r="H66" s="89">
        <f>H67+H71+H68+H70</f>
        <v>2172</v>
      </c>
      <c r="I66" s="73">
        <f t="shared" si="10"/>
        <v>259.4982078853047</v>
      </c>
      <c r="J66" s="89">
        <f>J67+J68+J71+J70+J69</f>
        <v>2439</v>
      </c>
      <c r="K66" s="89">
        <f>K67+K68+K71</f>
        <v>0</v>
      </c>
      <c r="L66" s="89">
        <f>L67+L68+L71+L70+J611</f>
        <v>4760</v>
      </c>
      <c r="M66" s="73">
        <f t="shared" si="11"/>
        <v>195.1619516195162</v>
      </c>
      <c r="N66" s="38"/>
    </row>
    <row r="67" spans="1:14" s="8" customFormat="1" ht="19.5" customHeight="1" hidden="1">
      <c r="A67" s="61" t="s">
        <v>108</v>
      </c>
      <c r="B67" s="61"/>
      <c r="C67" s="61"/>
      <c r="D67" s="62">
        <v>241</v>
      </c>
      <c r="E67" s="62">
        <v>609</v>
      </c>
      <c r="F67" s="73">
        <f t="shared" si="9"/>
        <v>252.69709543568464</v>
      </c>
      <c r="G67" s="62">
        <v>0</v>
      </c>
      <c r="H67" s="63">
        <v>0</v>
      </c>
      <c r="I67" s="73" t="str">
        <f t="shared" si="10"/>
        <v>0 </v>
      </c>
      <c r="J67" s="63">
        <f>D67+G67</f>
        <v>241</v>
      </c>
      <c r="K67" s="63"/>
      <c r="L67" s="63">
        <f>E67+H67</f>
        <v>609</v>
      </c>
      <c r="M67" s="73">
        <f t="shared" si="11"/>
        <v>252.69709543568464</v>
      </c>
      <c r="N67" s="38"/>
    </row>
    <row r="68" spans="1:14" s="8" customFormat="1" ht="91.5" customHeight="1" hidden="1">
      <c r="A68" s="61" t="s">
        <v>68</v>
      </c>
      <c r="B68" s="61"/>
      <c r="C68" s="61"/>
      <c r="D68" s="62"/>
      <c r="E68" s="62"/>
      <c r="F68" s="73" t="str">
        <f t="shared" si="9"/>
        <v>0 </v>
      </c>
      <c r="G68" s="62">
        <v>0</v>
      </c>
      <c r="H68" s="63">
        <v>0</v>
      </c>
      <c r="I68" s="73" t="str">
        <f t="shared" si="10"/>
        <v>0 </v>
      </c>
      <c r="J68" s="63">
        <f>D68+G68</f>
        <v>0</v>
      </c>
      <c r="K68" s="63"/>
      <c r="L68" s="63">
        <f>E68+H68</f>
        <v>0</v>
      </c>
      <c r="M68" s="73" t="str">
        <f t="shared" si="11"/>
        <v>0 </v>
      </c>
      <c r="N68" s="38"/>
    </row>
    <row r="69" spans="1:14" s="8" customFormat="1" ht="91.5" customHeight="1" hidden="1">
      <c r="A69" s="61" t="s">
        <v>117</v>
      </c>
      <c r="B69" s="61"/>
      <c r="C69" s="61"/>
      <c r="D69" s="62">
        <v>0</v>
      </c>
      <c r="E69" s="62">
        <v>0</v>
      </c>
      <c r="F69" s="73"/>
      <c r="G69" s="62">
        <v>0</v>
      </c>
      <c r="H69" s="63">
        <v>0</v>
      </c>
      <c r="I69" s="73" t="str">
        <f t="shared" si="10"/>
        <v>0 </v>
      </c>
      <c r="J69" s="63">
        <f>D69+G69</f>
        <v>0</v>
      </c>
      <c r="K69" s="63"/>
      <c r="L69" s="63">
        <f>E69+H69</f>
        <v>0</v>
      </c>
      <c r="M69" s="73"/>
      <c r="N69" s="38"/>
    </row>
    <row r="70" spans="1:14" s="8" customFormat="1" ht="46.5" customHeight="1" hidden="1">
      <c r="A70" s="61" t="s">
        <v>101</v>
      </c>
      <c r="B70" s="61"/>
      <c r="C70" s="61"/>
      <c r="D70" s="62">
        <v>1190</v>
      </c>
      <c r="E70" s="62">
        <v>1906</v>
      </c>
      <c r="F70" s="73">
        <f t="shared" si="9"/>
        <v>160.16806722689077</v>
      </c>
      <c r="G70" s="62">
        <v>827</v>
      </c>
      <c r="H70" s="63">
        <v>1933</v>
      </c>
      <c r="I70" s="73">
        <f t="shared" si="10"/>
        <v>233.73639661426844</v>
      </c>
      <c r="J70" s="63">
        <f>D70+G70</f>
        <v>2017</v>
      </c>
      <c r="K70" s="63"/>
      <c r="L70" s="64">
        <f>E70+H70-K70</f>
        <v>3839</v>
      </c>
      <c r="M70" s="73">
        <f t="shared" si="11"/>
        <v>190.3321764997521</v>
      </c>
      <c r="N70" s="38"/>
    </row>
    <row r="71" spans="1:14" s="8" customFormat="1" ht="58.5" customHeight="1" hidden="1">
      <c r="A71" s="61" t="s">
        <v>90</v>
      </c>
      <c r="B71" s="61"/>
      <c r="C71" s="61"/>
      <c r="D71" s="62">
        <v>171</v>
      </c>
      <c r="E71" s="62">
        <v>73</v>
      </c>
      <c r="F71" s="73">
        <f t="shared" si="9"/>
        <v>42.69005847953216</v>
      </c>
      <c r="G71" s="62">
        <v>10</v>
      </c>
      <c r="H71" s="63">
        <v>239</v>
      </c>
      <c r="I71" s="73">
        <f t="shared" si="10"/>
        <v>2390</v>
      </c>
      <c r="J71" s="63">
        <f>D71+G71</f>
        <v>181</v>
      </c>
      <c r="K71" s="63"/>
      <c r="L71" s="64">
        <f>E71+H71</f>
        <v>312</v>
      </c>
      <c r="M71" s="73">
        <f t="shared" si="11"/>
        <v>172.3756906077348</v>
      </c>
      <c r="N71" s="38"/>
    </row>
    <row r="72" spans="1:14" s="8" customFormat="1" ht="35.25" customHeight="1" hidden="1">
      <c r="A72" s="88" t="s">
        <v>47</v>
      </c>
      <c r="B72" s="88"/>
      <c r="C72" s="88"/>
      <c r="D72" s="89">
        <f>D73+D75+D77+D78+D79+D74+D76</f>
        <v>13531</v>
      </c>
      <c r="E72" s="89">
        <f>E73+E75+E77+E78+E79+E74+E76</f>
        <v>124446</v>
      </c>
      <c r="F72" s="73">
        <f t="shared" si="9"/>
        <v>919.7102948784274</v>
      </c>
      <c r="G72" s="89">
        <f>G73+G75+G77+G78+G79+G74+G76</f>
        <v>4854</v>
      </c>
      <c r="H72" s="89">
        <f>H73+H75+H77+H78+H79+H74+H76</f>
        <v>10918</v>
      </c>
      <c r="I72" s="73">
        <f t="shared" si="10"/>
        <v>224.9278945199835</v>
      </c>
      <c r="J72" s="89">
        <f>J73+J75+J77+J78+J79+J74+J76</f>
        <v>17126</v>
      </c>
      <c r="K72" s="89">
        <f>K73+K75+K77+K78+K79+K74+K76</f>
        <v>6797</v>
      </c>
      <c r="L72" s="89">
        <f>L73+L75+L77+L78+L79+L74+L76</f>
        <v>128567</v>
      </c>
      <c r="M72" s="73">
        <f t="shared" si="11"/>
        <v>750.7123671610417</v>
      </c>
      <c r="N72" s="38"/>
    </row>
    <row r="73" spans="1:14" s="8" customFormat="1" ht="34.5" customHeight="1" hidden="1">
      <c r="A73" s="61" t="s">
        <v>75</v>
      </c>
      <c r="B73" s="61"/>
      <c r="C73" s="61"/>
      <c r="D73" s="62">
        <v>102</v>
      </c>
      <c r="E73" s="62">
        <v>165</v>
      </c>
      <c r="F73" s="73">
        <f t="shared" si="9"/>
        <v>161.76470588235296</v>
      </c>
      <c r="G73" s="62">
        <v>0</v>
      </c>
      <c r="H73" s="63">
        <v>0</v>
      </c>
      <c r="I73" s="73" t="str">
        <f t="shared" si="10"/>
        <v>0 </v>
      </c>
      <c r="J73" s="63">
        <f>D73+G73</f>
        <v>102</v>
      </c>
      <c r="K73" s="63"/>
      <c r="L73" s="63">
        <f>E73+H73</f>
        <v>165</v>
      </c>
      <c r="M73" s="73">
        <f t="shared" si="11"/>
        <v>161.76470588235296</v>
      </c>
      <c r="N73" s="38"/>
    </row>
    <row r="74" spans="1:14" s="8" customFormat="1" ht="36.75" customHeight="1" hidden="1">
      <c r="A74" s="61" t="s">
        <v>28</v>
      </c>
      <c r="B74" s="61"/>
      <c r="C74" s="61"/>
      <c r="D74" s="62">
        <v>1521</v>
      </c>
      <c r="E74" s="62">
        <v>2863</v>
      </c>
      <c r="F74" s="73">
        <f t="shared" si="9"/>
        <v>188.23142669296516</v>
      </c>
      <c r="G74" s="62">
        <v>0</v>
      </c>
      <c r="H74" s="63">
        <v>0</v>
      </c>
      <c r="I74" s="73" t="str">
        <f t="shared" si="10"/>
        <v>0 </v>
      </c>
      <c r="J74" s="63">
        <f>D74+G74</f>
        <v>1521</v>
      </c>
      <c r="K74" s="63"/>
      <c r="L74" s="63">
        <f>E74+H74</f>
        <v>2863</v>
      </c>
      <c r="M74" s="73">
        <f t="shared" si="11"/>
        <v>188.23142669296516</v>
      </c>
      <c r="N74" s="38"/>
    </row>
    <row r="75" spans="1:14" s="8" customFormat="1" ht="0.75" customHeight="1" hidden="1">
      <c r="A75" s="61" t="s">
        <v>69</v>
      </c>
      <c r="B75" s="61"/>
      <c r="C75" s="61"/>
      <c r="D75" s="62">
        <v>0</v>
      </c>
      <c r="E75" s="62">
        <v>0</v>
      </c>
      <c r="F75" s="73" t="str">
        <f t="shared" si="9"/>
        <v>0 </v>
      </c>
      <c r="G75" s="62">
        <v>0</v>
      </c>
      <c r="H75" s="63">
        <v>0</v>
      </c>
      <c r="I75" s="73" t="str">
        <f t="shared" si="10"/>
        <v>0 </v>
      </c>
      <c r="J75" s="63">
        <f>D75+G75</f>
        <v>0</v>
      </c>
      <c r="K75" s="63"/>
      <c r="L75" s="63">
        <f>E75+H75</f>
        <v>0</v>
      </c>
      <c r="M75" s="73" t="str">
        <f t="shared" si="11"/>
        <v>0 </v>
      </c>
      <c r="N75" s="38"/>
    </row>
    <row r="76" spans="1:14" s="8" customFormat="1" ht="19.5" customHeight="1" hidden="1">
      <c r="A76" s="61" t="s">
        <v>82</v>
      </c>
      <c r="B76" s="61"/>
      <c r="C76" s="61"/>
      <c r="D76" s="62">
        <v>0</v>
      </c>
      <c r="E76" s="62">
        <v>0</v>
      </c>
      <c r="F76" s="73" t="str">
        <f t="shared" si="9"/>
        <v>0 </v>
      </c>
      <c r="G76" s="62">
        <v>0</v>
      </c>
      <c r="H76" s="63">
        <v>0</v>
      </c>
      <c r="I76" s="73" t="str">
        <f t="shared" si="10"/>
        <v>0 </v>
      </c>
      <c r="J76" s="63">
        <f>D76+G76</f>
        <v>0</v>
      </c>
      <c r="K76" s="63"/>
      <c r="L76" s="63">
        <f>E76+H76</f>
        <v>0</v>
      </c>
      <c r="M76" s="73" t="str">
        <f t="shared" si="11"/>
        <v>0 </v>
      </c>
      <c r="N76" s="38"/>
    </row>
    <row r="77" spans="1:14" s="8" customFormat="1" ht="26.25" customHeight="1" hidden="1">
      <c r="A77" s="61" t="s">
        <v>27</v>
      </c>
      <c r="B77" s="61"/>
      <c r="C77" s="61"/>
      <c r="D77" s="62">
        <v>1702</v>
      </c>
      <c r="E77" s="62">
        <v>4382</v>
      </c>
      <c r="F77" s="73">
        <f t="shared" si="9"/>
        <v>257.46180963572266</v>
      </c>
      <c r="G77" s="62">
        <v>0</v>
      </c>
      <c r="H77" s="63">
        <v>0</v>
      </c>
      <c r="I77" s="73" t="str">
        <f t="shared" si="10"/>
        <v>0 </v>
      </c>
      <c r="J77" s="63">
        <f>D77+G77</f>
        <v>1702</v>
      </c>
      <c r="K77" s="63"/>
      <c r="L77" s="63">
        <f>E77+H77</f>
        <v>4382</v>
      </c>
      <c r="M77" s="73">
        <f t="shared" si="11"/>
        <v>257.46180963572266</v>
      </c>
      <c r="N77" s="38"/>
    </row>
    <row r="78" spans="1:14" s="8" customFormat="1" ht="24.75" customHeight="1" hidden="1">
      <c r="A78" s="61" t="s">
        <v>44</v>
      </c>
      <c r="B78" s="61"/>
      <c r="C78" s="61"/>
      <c r="D78" s="62">
        <v>1259</v>
      </c>
      <c r="E78" s="62">
        <v>95725</v>
      </c>
      <c r="F78" s="73">
        <f t="shared" si="9"/>
        <v>7603.256552819698</v>
      </c>
      <c r="G78" s="62">
        <v>2397</v>
      </c>
      <c r="H78" s="63">
        <v>5292</v>
      </c>
      <c r="I78" s="73">
        <f t="shared" si="10"/>
        <v>220.77596996245305</v>
      </c>
      <c r="J78" s="63">
        <v>2397</v>
      </c>
      <c r="K78" s="63">
        <v>6797</v>
      </c>
      <c r="L78" s="63">
        <f>E78+H78-K78</f>
        <v>94220</v>
      </c>
      <c r="M78" s="73">
        <f t="shared" si="11"/>
        <v>3930.746766791823</v>
      </c>
      <c r="N78" s="38"/>
    </row>
    <row r="79" spans="1:14" s="8" customFormat="1" ht="38.25" customHeight="1" hidden="1">
      <c r="A79" s="61" t="s">
        <v>34</v>
      </c>
      <c r="B79" s="61"/>
      <c r="C79" s="61"/>
      <c r="D79" s="62">
        <v>8947</v>
      </c>
      <c r="E79" s="62">
        <v>21311</v>
      </c>
      <c r="F79" s="73">
        <f t="shared" si="9"/>
        <v>238.19157259416562</v>
      </c>
      <c r="G79" s="62">
        <v>2457</v>
      </c>
      <c r="H79" s="63">
        <v>5626</v>
      </c>
      <c r="I79" s="73">
        <f t="shared" si="10"/>
        <v>228.978428978429</v>
      </c>
      <c r="J79" s="63">
        <v>11404</v>
      </c>
      <c r="K79" s="63"/>
      <c r="L79" s="63">
        <f>E79+H79</f>
        <v>26937</v>
      </c>
      <c r="M79" s="73">
        <f t="shared" si="11"/>
        <v>236.20659417748158</v>
      </c>
      <c r="N79" s="38"/>
    </row>
    <row r="80" spans="1:14" s="8" customFormat="1" ht="36.75" customHeight="1" hidden="1">
      <c r="A80" s="88" t="s">
        <v>102</v>
      </c>
      <c r="B80" s="88"/>
      <c r="C80" s="88"/>
      <c r="D80" s="89">
        <f>D81+D82+D84+D85+D83</f>
        <v>3102</v>
      </c>
      <c r="E80" s="89">
        <f>E81+E82+E84+E85+E83</f>
        <v>40280</v>
      </c>
      <c r="F80" s="73">
        <f t="shared" si="9"/>
        <v>1298.5170857511284</v>
      </c>
      <c r="G80" s="89">
        <f>G81+G82+G84+G85+G83</f>
        <v>2536</v>
      </c>
      <c r="H80" s="89">
        <f>H81+H82+H84+H85</f>
        <v>31613</v>
      </c>
      <c r="I80" s="73">
        <f t="shared" si="10"/>
        <v>1246.5694006309147</v>
      </c>
      <c r="J80" s="89">
        <f>J81+J82+J84+J85+J83</f>
        <v>4414</v>
      </c>
      <c r="K80" s="89">
        <f>K81+K82+K84+K85+K83</f>
        <v>29708</v>
      </c>
      <c r="L80" s="89">
        <f>L81+L82+L84+L85+L83</f>
        <v>42185</v>
      </c>
      <c r="M80" s="73">
        <f t="shared" si="11"/>
        <v>955.7091073855913</v>
      </c>
      <c r="N80" s="38"/>
    </row>
    <row r="81" spans="1:31" s="8" customFormat="1" ht="30" customHeight="1" hidden="1">
      <c r="A81" s="61" t="s">
        <v>79</v>
      </c>
      <c r="B81" s="61"/>
      <c r="C81" s="61"/>
      <c r="D81" s="62">
        <v>55</v>
      </c>
      <c r="E81" s="62">
        <v>115</v>
      </c>
      <c r="F81" s="73">
        <f t="shared" si="9"/>
        <v>209.0909090909091</v>
      </c>
      <c r="G81" s="62">
        <v>0</v>
      </c>
      <c r="H81" s="63">
        <v>0</v>
      </c>
      <c r="I81" s="73" t="str">
        <f t="shared" si="10"/>
        <v>0 </v>
      </c>
      <c r="J81" s="63">
        <f>D81+G81</f>
        <v>55</v>
      </c>
      <c r="K81" s="63"/>
      <c r="L81" s="64">
        <f>E81+H81</f>
        <v>115</v>
      </c>
      <c r="M81" s="73">
        <f t="shared" si="11"/>
        <v>209.0909090909091</v>
      </c>
      <c r="N81" s="38"/>
      <c r="P81" s="65"/>
      <c r="W81" s="65"/>
      <c r="X81" s="65"/>
      <c r="Y81" s="66"/>
      <c r="Z81" s="65"/>
      <c r="AA81" s="65"/>
      <c r="AB81" s="66"/>
      <c r="AC81" s="65"/>
      <c r="AD81" s="65"/>
      <c r="AE81" s="65"/>
    </row>
    <row r="82" spans="1:14" s="8" customFormat="1" ht="29.25" customHeight="1" hidden="1">
      <c r="A82" s="61" t="s">
        <v>30</v>
      </c>
      <c r="B82" s="61"/>
      <c r="C82" s="61"/>
      <c r="D82" s="62"/>
      <c r="E82" s="62"/>
      <c r="F82" s="73" t="str">
        <f t="shared" si="9"/>
        <v>0 </v>
      </c>
      <c r="G82" s="62">
        <v>0</v>
      </c>
      <c r="H82" s="63">
        <v>0</v>
      </c>
      <c r="I82" s="73" t="str">
        <f t="shared" si="10"/>
        <v>0 </v>
      </c>
      <c r="J82" s="63">
        <f>D82+G82</f>
        <v>0</v>
      </c>
      <c r="K82" s="63"/>
      <c r="L82" s="64">
        <f>E82+H82</f>
        <v>0</v>
      </c>
      <c r="M82" s="73" t="str">
        <f t="shared" si="11"/>
        <v>0 </v>
      </c>
      <c r="N82" s="38"/>
    </row>
    <row r="83" spans="1:14" s="8" customFormat="1" ht="29.25" customHeight="1" hidden="1">
      <c r="A83" s="61" t="s">
        <v>30</v>
      </c>
      <c r="B83" s="61"/>
      <c r="C83" s="61"/>
      <c r="D83" s="62">
        <v>0</v>
      </c>
      <c r="E83" s="62">
        <v>75</v>
      </c>
      <c r="F83" s="73" t="str">
        <f t="shared" si="9"/>
        <v>0 </v>
      </c>
      <c r="G83" s="62">
        <v>0</v>
      </c>
      <c r="H83" s="63">
        <v>0</v>
      </c>
      <c r="I83" s="73" t="str">
        <f t="shared" si="10"/>
        <v>0 </v>
      </c>
      <c r="J83" s="63">
        <f>D83+G83</f>
        <v>0</v>
      </c>
      <c r="K83" s="63"/>
      <c r="L83" s="64">
        <f>E83+H83</f>
        <v>75</v>
      </c>
      <c r="M83" s="73" t="str">
        <f t="shared" si="11"/>
        <v>0 </v>
      </c>
      <c r="N83" s="38"/>
    </row>
    <row r="84" spans="1:14" s="8" customFormat="1" ht="27" customHeight="1" hidden="1">
      <c r="A84" s="61" t="s">
        <v>70</v>
      </c>
      <c r="B84" s="61"/>
      <c r="C84" s="61"/>
      <c r="D84" s="62">
        <v>3047</v>
      </c>
      <c r="E84" s="62">
        <v>40090</v>
      </c>
      <c r="F84" s="73">
        <f t="shared" si="9"/>
        <v>1315.7203807023302</v>
      </c>
      <c r="G84" s="62">
        <v>2536</v>
      </c>
      <c r="H84" s="63">
        <v>31613</v>
      </c>
      <c r="I84" s="73">
        <f t="shared" si="10"/>
        <v>1246.5694006309147</v>
      </c>
      <c r="J84" s="63">
        <v>4359</v>
      </c>
      <c r="K84" s="63">
        <v>29708</v>
      </c>
      <c r="L84" s="64">
        <f>E84+H84-K84</f>
        <v>41995</v>
      </c>
      <c r="M84" s="73">
        <f t="shared" si="11"/>
        <v>963.4090387703601</v>
      </c>
      <c r="N84" s="38"/>
    </row>
    <row r="85" spans="1:14" s="8" customFormat="1" ht="30" customHeight="1" hidden="1">
      <c r="A85" s="61" t="s">
        <v>71</v>
      </c>
      <c r="B85" s="61"/>
      <c r="C85" s="61"/>
      <c r="D85" s="62">
        <v>0</v>
      </c>
      <c r="E85" s="62">
        <v>0</v>
      </c>
      <c r="F85" s="73" t="str">
        <f t="shared" si="9"/>
        <v>0 </v>
      </c>
      <c r="G85" s="62">
        <v>0</v>
      </c>
      <c r="H85" s="63">
        <v>0</v>
      </c>
      <c r="I85" s="73" t="str">
        <f t="shared" si="10"/>
        <v>0 </v>
      </c>
      <c r="J85" s="63">
        <f>D85+G85</f>
        <v>0</v>
      </c>
      <c r="K85" s="63"/>
      <c r="L85" s="63">
        <f>E85+H85</f>
        <v>0</v>
      </c>
      <c r="M85" s="73" t="str">
        <f t="shared" si="11"/>
        <v>0 </v>
      </c>
      <c r="N85" s="38"/>
    </row>
    <row r="86" spans="1:14" s="8" customFormat="1" ht="36" customHeight="1" hidden="1">
      <c r="A86" s="88" t="s">
        <v>103</v>
      </c>
      <c r="B86" s="88"/>
      <c r="C86" s="88"/>
      <c r="D86" s="89">
        <f>D88+D87</f>
        <v>0</v>
      </c>
      <c r="E86" s="89">
        <f>E88</f>
        <v>0</v>
      </c>
      <c r="F86" s="73" t="str">
        <f t="shared" si="9"/>
        <v>0 </v>
      </c>
      <c r="G86" s="89">
        <f>G88</f>
        <v>0</v>
      </c>
      <c r="H86" s="89">
        <f>H88</f>
        <v>0</v>
      </c>
      <c r="I86" s="73" t="str">
        <f t="shared" si="10"/>
        <v>0 </v>
      </c>
      <c r="J86" s="89">
        <f>J88+J87</f>
        <v>0</v>
      </c>
      <c r="K86" s="89">
        <f>K88</f>
        <v>0</v>
      </c>
      <c r="L86" s="89">
        <f>L88</f>
        <v>0</v>
      </c>
      <c r="M86" s="73" t="str">
        <f t="shared" si="11"/>
        <v>0 </v>
      </c>
      <c r="N86" s="38"/>
    </row>
    <row r="87" spans="1:14" s="8" customFormat="1" ht="54" customHeight="1" hidden="1">
      <c r="A87" s="61" t="s">
        <v>92</v>
      </c>
      <c r="B87" s="61"/>
      <c r="C87" s="61"/>
      <c r="D87" s="90"/>
      <c r="E87" s="89">
        <v>0</v>
      </c>
      <c r="F87" s="73">
        <v>0</v>
      </c>
      <c r="G87" s="89">
        <v>0</v>
      </c>
      <c r="H87" s="89">
        <v>0</v>
      </c>
      <c r="I87" s="73">
        <v>0</v>
      </c>
      <c r="J87" s="89"/>
      <c r="K87" s="89"/>
      <c r="L87" s="89">
        <v>0</v>
      </c>
      <c r="M87" s="73"/>
      <c r="N87" s="38"/>
    </row>
    <row r="88" spans="1:14" s="8" customFormat="1" ht="33" customHeight="1" hidden="1">
      <c r="A88" s="61" t="s">
        <v>109</v>
      </c>
      <c r="B88" s="61"/>
      <c r="C88" s="61"/>
      <c r="D88" s="62"/>
      <c r="E88" s="62">
        <v>0</v>
      </c>
      <c r="F88" s="73" t="str">
        <f aca="true" t="shared" si="12" ref="F88:F135">IF(D88=0,"0 ",E88/D88*100)</f>
        <v>0 </v>
      </c>
      <c r="G88" s="62">
        <v>0</v>
      </c>
      <c r="H88" s="63">
        <v>0</v>
      </c>
      <c r="I88" s="73" t="str">
        <f aca="true" t="shared" si="13" ref="I88:I128">IF(G88=0,"0 ",H88/G88*100)</f>
        <v>0 </v>
      </c>
      <c r="J88" s="63">
        <f>D88+G88</f>
        <v>0</v>
      </c>
      <c r="K88" s="63"/>
      <c r="L88" s="64">
        <f>E88+H88</f>
        <v>0</v>
      </c>
      <c r="M88" s="73" t="str">
        <f aca="true" t="shared" si="14" ref="M88:M123">IF(J88=0,"0 ",L88/J88*100)</f>
        <v>0 </v>
      </c>
      <c r="N88" s="38"/>
    </row>
    <row r="89" spans="1:14" s="8" customFormat="1" ht="33" customHeight="1" hidden="1">
      <c r="A89" s="93" t="s">
        <v>103</v>
      </c>
      <c r="B89" s="93"/>
      <c r="C89" s="93"/>
      <c r="D89" s="91">
        <f>D90</f>
        <v>0</v>
      </c>
      <c r="E89" s="91">
        <f>E90</f>
        <v>0</v>
      </c>
      <c r="F89" s="73" t="str">
        <f t="shared" si="12"/>
        <v>0 </v>
      </c>
      <c r="G89" s="91"/>
      <c r="H89" s="96"/>
      <c r="I89" s="73" t="str">
        <f t="shared" si="13"/>
        <v>0 </v>
      </c>
      <c r="J89" s="96">
        <v>0</v>
      </c>
      <c r="K89" s="96"/>
      <c r="L89" s="84"/>
      <c r="M89" s="73" t="str">
        <f t="shared" si="14"/>
        <v>0 </v>
      </c>
      <c r="N89" s="38"/>
    </row>
    <row r="90" spans="1:14" s="8" customFormat="1" ht="33" customHeight="1" hidden="1">
      <c r="A90" s="61" t="s">
        <v>109</v>
      </c>
      <c r="B90" s="61"/>
      <c r="C90" s="61"/>
      <c r="D90" s="62">
        <v>0</v>
      </c>
      <c r="E90" s="62">
        <v>0</v>
      </c>
      <c r="F90" s="73"/>
      <c r="G90" s="62">
        <v>0</v>
      </c>
      <c r="H90" s="63">
        <v>0</v>
      </c>
      <c r="I90" s="73"/>
      <c r="J90" s="63">
        <v>0</v>
      </c>
      <c r="K90" s="63"/>
      <c r="L90" s="64"/>
      <c r="M90" s="73"/>
      <c r="N90" s="38"/>
    </row>
    <row r="91" spans="1:14" s="8" customFormat="1" ht="24.75" customHeight="1" hidden="1">
      <c r="A91" s="88" t="s">
        <v>48</v>
      </c>
      <c r="B91" s="88"/>
      <c r="C91" s="88"/>
      <c r="D91" s="91">
        <f>D92+D93+D96+D98+D99+D95</f>
        <v>81672</v>
      </c>
      <c r="E91" s="91">
        <f>E92+E93+E96+E98+E99+E95</f>
        <v>264663</v>
      </c>
      <c r="F91" s="73">
        <f t="shared" si="12"/>
        <v>324.0559800176315</v>
      </c>
      <c r="G91" s="89">
        <f>G92+G93+G96+G98+G99</f>
        <v>17</v>
      </c>
      <c r="H91" s="89">
        <f>H92+H93+H96+H98+H99</f>
        <v>20</v>
      </c>
      <c r="I91" s="73">
        <f t="shared" si="13"/>
        <v>117.64705882352942</v>
      </c>
      <c r="J91" s="89">
        <f>J92+J93+J96+J98+J99+J95</f>
        <v>81689</v>
      </c>
      <c r="K91" s="89">
        <f>K92+K93+K96+K98+K99+K95</f>
        <v>0</v>
      </c>
      <c r="L91" s="89">
        <f>L92+L93+L96+L98+L99+L95</f>
        <v>264683</v>
      </c>
      <c r="M91" s="73">
        <f t="shared" si="14"/>
        <v>324.0130250094872</v>
      </c>
      <c r="N91" s="38"/>
    </row>
    <row r="92" spans="1:14" s="8" customFormat="1" ht="24.75" customHeight="1" hidden="1">
      <c r="A92" s="61" t="s">
        <v>9</v>
      </c>
      <c r="B92" s="61"/>
      <c r="C92" s="61"/>
      <c r="D92" s="62">
        <v>22120</v>
      </c>
      <c r="E92" s="62">
        <v>75059</v>
      </c>
      <c r="F92" s="73">
        <f t="shared" si="12"/>
        <v>339.3264014466546</v>
      </c>
      <c r="G92" s="62">
        <v>0</v>
      </c>
      <c r="H92" s="63">
        <v>0</v>
      </c>
      <c r="I92" s="73" t="str">
        <f t="shared" si="13"/>
        <v>0 </v>
      </c>
      <c r="J92" s="63">
        <v>22120</v>
      </c>
      <c r="K92" s="63"/>
      <c r="L92" s="64">
        <f>E92+H92</f>
        <v>75059</v>
      </c>
      <c r="M92" s="73">
        <f t="shared" si="14"/>
        <v>339.3264014466546</v>
      </c>
      <c r="N92" s="38"/>
    </row>
    <row r="93" spans="1:14" s="8" customFormat="1" ht="25.5" customHeight="1" hidden="1">
      <c r="A93" s="61" t="s">
        <v>10</v>
      </c>
      <c r="B93" s="61"/>
      <c r="C93" s="61"/>
      <c r="D93" s="62">
        <v>48614</v>
      </c>
      <c r="E93" s="62">
        <v>167207</v>
      </c>
      <c r="F93" s="73">
        <f t="shared" si="12"/>
        <v>343.9482453614185</v>
      </c>
      <c r="G93" s="62">
        <v>0</v>
      </c>
      <c r="H93" s="63">
        <v>0</v>
      </c>
      <c r="I93" s="73" t="str">
        <f t="shared" si="13"/>
        <v>0 </v>
      </c>
      <c r="J93" s="63">
        <f>D93+G93</f>
        <v>48614</v>
      </c>
      <c r="K93" s="63"/>
      <c r="L93" s="64">
        <f>E93+H93</f>
        <v>167207</v>
      </c>
      <c r="M93" s="73">
        <f t="shared" si="14"/>
        <v>343.9482453614185</v>
      </c>
      <c r="N93" s="38"/>
    </row>
    <row r="94" spans="1:14" s="8" customFormat="1" ht="0.75" customHeight="1" hidden="1">
      <c r="A94" s="61" t="s">
        <v>21</v>
      </c>
      <c r="B94" s="61"/>
      <c r="C94" s="61"/>
      <c r="D94" s="62">
        <v>0</v>
      </c>
      <c r="E94" s="62"/>
      <c r="F94" s="73" t="str">
        <f t="shared" si="12"/>
        <v>0 </v>
      </c>
      <c r="G94" s="62"/>
      <c r="H94" s="63"/>
      <c r="I94" s="73" t="str">
        <f t="shared" si="13"/>
        <v>0 </v>
      </c>
      <c r="J94" s="63">
        <f>D94+G94</f>
        <v>0</v>
      </c>
      <c r="K94" s="63"/>
      <c r="L94" s="64">
        <f>E94+H94</f>
        <v>0</v>
      </c>
      <c r="M94" s="73" t="str">
        <f t="shared" si="14"/>
        <v>0 </v>
      </c>
      <c r="N94" s="38"/>
    </row>
    <row r="95" spans="1:14" s="8" customFormat="1" ht="41.25" customHeight="1" hidden="1">
      <c r="A95" s="61" t="s">
        <v>110</v>
      </c>
      <c r="B95" s="61"/>
      <c r="C95" s="61"/>
      <c r="D95" s="62">
        <v>5885</v>
      </c>
      <c r="E95" s="62">
        <v>11436</v>
      </c>
      <c r="F95" s="73">
        <f t="shared" si="12"/>
        <v>194.32455395072216</v>
      </c>
      <c r="G95" s="62">
        <v>0</v>
      </c>
      <c r="H95" s="63">
        <v>0</v>
      </c>
      <c r="I95" s="73" t="str">
        <f t="shared" si="13"/>
        <v>0 </v>
      </c>
      <c r="J95" s="63">
        <f>D95+G95</f>
        <v>5885</v>
      </c>
      <c r="K95" s="63"/>
      <c r="L95" s="64">
        <f>E95+H95</f>
        <v>11436</v>
      </c>
      <c r="M95" s="73">
        <f t="shared" si="14"/>
        <v>194.32455395072216</v>
      </c>
      <c r="N95" s="38"/>
    </row>
    <row r="96" spans="1:14" s="8" customFormat="1" ht="54.75" customHeight="1" hidden="1">
      <c r="A96" s="61" t="s">
        <v>95</v>
      </c>
      <c r="B96" s="61"/>
      <c r="C96" s="61"/>
      <c r="D96" s="62">
        <v>14</v>
      </c>
      <c r="E96" s="62">
        <v>107</v>
      </c>
      <c r="F96" s="73">
        <f t="shared" si="12"/>
        <v>764.2857142857143</v>
      </c>
      <c r="G96" s="62">
        <v>5</v>
      </c>
      <c r="H96" s="63">
        <v>4</v>
      </c>
      <c r="I96" s="73">
        <f t="shared" si="13"/>
        <v>80</v>
      </c>
      <c r="J96" s="63">
        <f aca="true" t="shared" si="15" ref="J96:J101">D96+G96</f>
        <v>19</v>
      </c>
      <c r="K96" s="63"/>
      <c r="L96" s="64">
        <f>E96+H96-K96</f>
        <v>111</v>
      </c>
      <c r="M96" s="73">
        <f t="shared" si="14"/>
        <v>584.2105263157895</v>
      </c>
      <c r="N96" s="38"/>
    </row>
    <row r="97" spans="1:14" s="8" customFormat="1" ht="0.75" customHeight="1" hidden="1">
      <c r="A97" s="61" t="s">
        <v>39</v>
      </c>
      <c r="B97" s="61"/>
      <c r="C97" s="61"/>
      <c r="D97" s="62">
        <v>0</v>
      </c>
      <c r="E97" s="62"/>
      <c r="F97" s="73" t="str">
        <f t="shared" si="12"/>
        <v>0 </v>
      </c>
      <c r="G97" s="62"/>
      <c r="H97" s="63"/>
      <c r="I97" s="73" t="str">
        <f t="shared" si="13"/>
        <v>0 </v>
      </c>
      <c r="J97" s="63">
        <f t="shared" si="15"/>
        <v>0</v>
      </c>
      <c r="K97" s="63"/>
      <c r="L97" s="64">
        <f>E97+H97</f>
        <v>0</v>
      </c>
      <c r="M97" s="73" t="str">
        <f t="shared" si="14"/>
        <v>0 </v>
      </c>
      <c r="N97" s="38"/>
    </row>
    <row r="98" spans="1:14" s="8" customFormat="1" ht="38.25" customHeight="1" hidden="1">
      <c r="A98" s="61" t="s">
        <v>20</v>
      </c>
      <c r="B98" s="61"/>
      <c r="C98" s="61"/>
      <c r="D98" s="62">
        <v>68</v>
      </c>
      <c r="E98" s="62">
        <v>172</v>
      </c>
      <c r="F98" s="73">
        <f t="shared" si="12"/>
        <v>252.94117647058823</v>
      </c>
      <c r="G98" s="62">
        <v>12</v>
      </c>
      <c r="H98" s="63">
        <v>16</v>
      </c>
      <c r="I98" s="73">
        <f t="shared" si="13"/>
        <v>133.33333333333331</v>
      </c>
      <c r="J98" s="63">
        <f t="shared" si="15"/>
        <v>80</v>
      </c>
      <c r="K98" s="63"/>
      <c r="L98" s="64">
        <f>E98+H98-K98</f>
        <v>188</v>
      </c>
      <c r="M98" s="73">
        <f t="shared" si="14"/>
        <v>235</v>
      </c>
      <c r="N98" s="38"/>
    </row>
    <row r="99" spans="1:14" s="8" customFormat="1" ht="37.5" customHeight="1" hidden="1">
      <c r="A99" s="61" t="s">
        <v>29</v>
      </c>
      <c r="B99" s="61"/>
      <c r="C99" s="61"/>
      <c r="D99" s="62">
        <v>4971</v>
      </c>
      <c r="E99" s="62">
        <v>10682</v>
      </c>
      <c r="F99" s="73">
        <f t="shared" si="12"/>
        <v>214.88634077650372</v>
      </c>
      <c r="G99" s="62">
        <v>0</v>
      </c>
      <c r="H99" s="63">
        <v>0</v>
      </c>
      <c r="I99" s="73" t="str">
        <f t="shared" si="13"/>
        <v>0 </v>
      </c>
      <c r="J99" s="63">
        <f t="shared" si="15"/>
        <v>4971</v>
      </c>
      <c r="K99" s="63"/>
      <c r="L99" s="64">
        <f>E99+H99</f>
        <v>10682</v>
      </c>
      <c r="M99" s="73">
        <f t="shared" si="14"/>
        <v>214.88634077650372</v>
      </c>
      <c r="N99" s="38"/>
    </row>
    <row r="100" spans="1:14" s="8" customFormat="1" ht="33.75" customHeight="1" hidden="1">
      <c r="A100" s="88" t="s">
        <v>96</v>
      </c>
      <c r="B100" s="88"/>
      <c r="C100" s="88"/>
      <c r="D100" s="89">
        <f>D101+D102+D103</f>
        <v>21052</v>
      </c>
      <c r="E100" s="89">
        <f>E101+E102+E103</f>
        <v>43631</v>
      </c>
      <c r="F100" s="73">
        <f t="shared" si="12"/>
        <v>207.25346760402812</v>
      </c>
      <c r="G100" s="89">
        <f>G101+G102+G103</f>
        <v>2</v>
      </c>
      <c r="H100" s="89">
        <f>H101+H102+H103</f>
        <v>0</v>
      </c>
      <c r="I100" s="73">
        <f t="shared" si="13"/>
        <v>0</v>
      </c>
      <c r="J100" s="89">
        <f>J101+J102+J103</f>
        <v>21054</v>
      </c>
      <c r="K100" s="89">
        <f>K101+K102+K103</f>
        <v>0</v>
      </c>
      <c r="L100" s="89">
        <f>L101+L102+L103</f>
        <v>43631</v>
      </c>
      <c r="M100" s="73">
        <f t="shared" si="14"/>
        <v>207.23377980431272</v>
      </c>
      <c r="N100" s="38"/>
    </row>
    <row r="101" spans="1:14" s="8" customFormat="1" ht="24.75" customHeight="1" hidden="1">
      <c r="A101" s="61" t="s">
        <v>11</v>
      </c>
      <c r="B101" s="61"/>
      <c r="C101" s="61"/>
      <c r="D101" s="62">
        <v>16324</v>
      </c>
      <c r="E101" s="62">
        <v>33716</v>
      </c>
      <c r="F101" s="73">
        <f t="shared" si="12"/>
        <v>206.5425140896839</v>
      </c>
      <c r="G101" s="62">
        <v>2</v>
      </c>
      <c r="H101" s="63">
        <v>0</v>
      </c>
      <c r="I101" s="73">
        <f t="shared" si="13"/>
        <v>0</v>
      </c>
      <c r="J101" s="63">
        <f t="shared" si="15"/>
        <v>16326</v>
      </c>
      <c r="K101" s="63"/>
      <c r="L101" s="64">
        <f>E101+H101-K101</f>
        <v>33716</v>
      </c>
      <c r="M101" s="73">
        <f t="shared" si="14"/>
        <v>206.51721180938384</v>
      </c>
      <c r="N101" s="38"/>
    </row>
    <row r="102" spans="1:14" s="8" customFormat="1" ht="21.75" customHeight="1" hidden="1">
      <c r="A102" s="61" t="s">
        <v>12</v>
      </c>
      <c r="B102" s="61"/>
      <c r="C102" s="61"/>
      <c r="D102" s="62"/>
      <c r="E102" s="62">
        <v>0</v>
      </c>
      <c r="F102" s="73" t="str">
        <f t="shared" si="12"/>
        <v>0 </v>
      </c>
      <c r="G102" s="62">
        <v>0</v>
      </c>
      <c r="H102" s="63">
        <v>0</v>
      </c>
      <c r="I102" s="73" t="str">
        <f t="shared" si="13"/>
        <v>0 </v>
      </c>
      <c r="J102" s="63">
        <f>D102+G102</f>
        <v>0</v>
      </c>
      <c r="K102" s="63"/>
      <c r="L102" s="64">
        <f>E102+H102</f>
        <v>0</v>
      </c>
      <c r="M102" s="73" t="str">
        <f t="shared" si="14"/>
        <v>0 </v>
      </c>
      <c r="N102" s="38"/>
    </row>
    <row r="103" spans="1:14" s="8" customFormat="1" ht="46.5" customHeight="1" hidden="1">
      <c r="A103" s="61" t="s">
        <v>72</v>
      </c>
      <c r="B103" s="61"/>
      <c r="C103" s="61"/>
      <c r="D103" s="62">
        <v>4728</v>
      </c>
      <c r="E103" s="62">
        <v>9915</v>
      </c>
      <c r="F103" s="73">
        <f t="shared" si="12"/>
        <v>209.7081218274112</v>
      </c>
      <c r="G103" s="62">
        <v>0</v>
      </c>
      <c r="H103" s="63">
        <v>0</v>
      </c>
      <c r="I103" s="73" t="str">
        <f t="shared" si="13"/>
        <v>0 </v>
      </c>
      <c r="J103" s="63">
        <f>D103+G103</f>
        <v>4728</v>
      </c>
      <c r="K103" s="63"/>
      <c r="L103" s="64">
        <f>E103+H103</f>
        <v>9915</v>
      </c>
      <c r="M103" s="73">
        <f t="shared" si="14"/>
        <v>209.7081218274112</v>
      </c>
      <c r="N103" s="38"/>
    </row>
    <row r="104" spans="1:14" s="8" customFormat="1" ht="27" customHeight="1" hidden="1">
      <c r="A104" s="88" t="s">
        <v>83</v>
      </c>
      <c r="B104" s="88"/>
      <c r="C104" s="88"/>
      <c r="D104" s="89">
        <f>D105+D106+D107+D108</f>
        <v>0</v>
      </c>
      <c r="E104" s="89">
        <f>E105+E106+E107+E108</f>
        <v>0</v>
      </c>
      <c r="F104" s="73" t="str">
        <f t="shared" si="12"/>
        <v>0 </v>
      </c>
      <c r="G104" s="89">
        <f>G105+G106+G107+G108</f>
        <v>0</v>
      </c>
      <c r="H104" s="89">
        <f>H105+H106+H107+H108</f>
        <v>0</v>
      </c>
      <c r="I104" s="73" t="str">
        <f t="shared" si="13"/>
        <v>0 </v>
      </c>
      <c r="J104" s="89">
        <f>J105+J106+J107+J108</f>
        <v>0</v>
      </c>
      <c r="K104" s="89"/>
      <c r="L104" s="89">
        <f>L105+L106+L107+L108</f>
        <v>0</v>
      </c>
      <c r="M104" s="73" t="str">
        <f t="shared" si="14"/>
        <v>0 </v>
      </c>
      <c r="N104" s="38"/>
    </row>
    <row r="105" spans="1:14" s="8" customFormat="1" ht="29.25" customHeight="1" hidden="1">
      <c r="A105" s="61" t="s">
        <v>7</v>
      </c>
      <c r="B105" s="61"/>
      <c r="C105" s="61"/>
      <c r="D105" s="62"/>
      <c r="E105" s="62">
        <v>0</v>
      </c>
      <c r="F105" s="73" t="str">
        <f t="shared" si="12"/>
        <v>0 </v>
      </c>
      <c r="G105" s="62">
        <v>0</v>
      </c>
      <c r="H105" s="63">
        <v>0</v>
      </c>
      <c r="I105" s="73" t="str">
        <f t="shared" si="13"/>
        <v>0 </v>
      </c>
      <c r="J105" s="63">
        <f>D105+G105</f>
        <v>0</v>
      </c>
      <c r="K105" s="63"/>
      <c r="L105" s="63">
        <f>E105+H105</f>
        <v>0</v>
      </c>
      <c r="M105" s="73" t="str">
        <f t="shared" si="14"/>
        <v>0 </v>
      </c>
      <c r="N105" s="38"/>
    </row>
    <row r="106" spans="1:14" s="8" customFormat="1" ht="26.25" customHeight="1" hidden="1">
      <c r="A106" s="61" t="s">
        <v>25</v>
      </c>
      <c r="B106" s="61"/>
      <c r="C106" s="61"/>
      <c r="D106" s="62">
        <v>0</v>
      </c>
      <c r="E106" s="62">
        <v>0</v>
      </c>
      <c r="F106" s="73" t="str">
        <f t="shared" si="12"/>
        <v>0 </v>
      </c>
      <c r="G106" s="62">
        <v>0</v>
      </c>
      <c r="H106" s="63">
        <v>0</v>
      </c>
      <c r="I106" s="73" t="str">
        <f t="shared" si="13"/>
        <v>0 </v>
      </c>
      <c r="J106" s="63">
        <f>D106+G106</f>
        <v>0</v>
      </c>
      <c r="K106" s="63"/>
      <c r="L106" s="63">
        <f>E106+H106</f>
        <v>0</v>
      </c>
      <c r="M106" s="73" t="str">
        <f t="shared" si="14"/>
        <v>0 </v>
      </c>
      <c r="N106" s="38"/>
    </row>
    <row r="107" spans="1:14" s="8" customFormat="1" ht="37.5" customHeight="1" hidden="1">
      <c r="A107" s="61" t="s">
        <v>43</v>
      </c>
      <c r="B107" s="61"/>
      <c r="C107" s="61"/>
      <c r="D107" s="62"/>
      <c r="E107" s="62">
        <v>0</v>
      </c>
      <c r="F107" s="73" t="str">
        <f t="shared" si="12"/>
        <v>0 </v>
      </c>
      <c r="G107" s="62">
        <v>0</v>
      </c>
      <c r="H107" s="63">
        <v>0</v>
      </c>
      <c r="I107" s="73" t="str">
        <f t="shared" si="13"/>
        <v>0 </v>
      </c>
      <c r="J107" s="63">
        <f>D107+G107</f>
        <v>0</v>
      </c>
      <c r="K107" s="63"/>
      <c r="L107" s="63">
        <f>E107+H107</f>
        <v>0</v>
      </c>
      <c r="M107" s="73" t="str">
        <f t="shared" si="14"/>
        <v>0 </v>
      </c>
      <c r="N107" s="38"/>
    </row>
    <row r="108" spans="1:14" s="8" customFormat="1" ht="39.75" customHeight="1" hidden="1">
      <c r="A108" s="61" t="s">
        <v>80</v>
      </c>
      <c r="B108" s="61"/>
      <c r="C108" s="61"/>
      <c r="D108" s="62">
        <v>0</v>
      </c>
      <c r="E108" s="62">
        <v>0</v>
      </c>
      <c r="F108" s="73" t="str">
        <f t="shared" si="12"/>
        <v>0 </v>
      </c>
      <c r="G108" s="62">
        <v>0</v>
      </c>
      <c r="H108" s="63">
        <v>0</v>
      </c>
      <c r="I108" s="73" t="str">
        <f t="shared" si="13"/>
        <v>0 </v>
      </c>
      <c r="J108" s="63">
        <f>D108+G108</f>
        <v>0</v>
      </c>
      <c r="K108" s="63"/>
      <c r="L108" s="63">
        <v>0</v>
      </c>
      <c r="M108" s="73" t="str">
        <f t="shared" si="14"/>
        <v>0 </v>
      </c>
      <c r="N108" s="38"/>
    </row>
    <row r="109" spans="1:14" s="8" customFormat="1" ht="24.75" customHeight="1" hidden="1">
      <c r="A109" s="88" t="s">
        <v>49</v>
      </c>
      <c r="B109" s="88"/>
      <c r="C109" s="88"/>
      <c r="D109" s="89">
        <f>D110+D111+D112+D113+D114</f>
        <v>61978</v>
      </c>
      <c r="E109" s="89">
        <f>E110+E111+E112+E113+E114</f>
        <v>108984</v>
      </c>
      <c r="F109" s="73">
        <f t="shared" si="12"/>
        <v>175.8430410790926</v>
      </c>
      <c r="G109" s="89">
        <f>G110+G111+G112+G113+G114</f>
        <v>0</v>
      </c>
      <c r="H109" s="89">
        <v>0</v>
      </c>
      <c r="I109" s="73" t="str">
        <f t="shared" si="13"/>
        <v>0 </v>
      </c>
      <c r="J109" s="89">
        <f>J110+J111+J112+J113+J114</f>
        <v>61978</v>
      </c>
      <c r="K109" s="89">
        <f>K110+K111+K112+K113+K114</f>
        <v>0</v>
      </c>
      <c r="L109" s="89">
        <f>L110+L111+L112+L113+L114</f>
        <v>108984</v>
      </c>
      <c r="M109" s="73">
        <f t="shared" si="14"/>
        <v>175.8430410790926</v>
      </c>
      <c r="N109" s="38"/>
    </row>
    <row r="110" spans="1:14" s="8" customFormat="1" ht="21" customHeight="1" hidden="1">
      <c r="A110" s="61" t="s">
        <v>13</v>
      </c>
      <c r="B110" s="61"/>
      <c r="C110" s="61"/>
      <c r="D110" s="62">
        <v>3003</v>
      </c>
      <c r="E110" s="62">
        <v>5144</v>
      </c>
      <c r="F110" s="73">
        <f t="shared" si="12"/>
        <v>171.2953712953713</v>
      </c>
      <c r="G110" s="62">
        <v>0</v>
      </c>
      <c r="H110" s="63">
        <v>0</v>
      </c>
      <c r="I110" s="73" t="str">
        <f t="shared" si="13"/>
        <v>0 </v>
      </c>
      <c r="J110" s="63">
        <v>3003</v>
      </c>
      <c r="K110" s="63"/>
      <c r="L110" s="64">
        <f>E110+H110</f>
        <v>5144</v>
      </c>
      <c r="M110" s="73">
        <f t="shared" si="14"/>
        <v>171.2953712953713</v>
      </c>
      <c r="N110" s="38"/>
    </row>
    <row r="111" spans="1:14" s="8" customFormat="1" ht="36" customHeight="1" hidden="1">
      <c r="A111" s="61" t="s">
        <v>33</v>
      </c>
      <c r="B111" s="61"/>
      <c r="C111" s="61"/>
      <c r="D111" s="62">
        <v>14373</v>
      </c>
      <c r="E111" s="62">
        <v>25992</v>
      </c>
      <c r="F111" s="73">
        <f t="shared" si="12"/>
        <v>180.83907326236695</v>
      </c>
      <c r="G111" s="62">
        <v>0</v>
      </c>
      <c r="H111" s="63">
        <v>0</v>
      </c>
      <c r="I111" s="73" t="str">
        <f t="shared" si="13"/>
        <v>0 </v>
      </c>
      <c r="J111" s="63">
        <f>D111+G111</f>
        <v>14373</v>
      </c>
      <c r="K111" s="63"/>
      <c r="L111" s="64">
        <f>E111+H111</f>
        <v>25992</v>
      </c>
      <c r="M111" s="73">
        <f t="shared" si="14"/>
        <v>180.83907326236695</v>
      </c>
      <c r="N111" s="38"/>
    </row>
    <row r="112" spans="1:14" s="8" customFormat="1" ht="36" customHeight="1" hidden="1">
      <c r="A112" s="61" t="s">
        <v>31</v>
      </c>
      <c r="B112" s="61"/>
      <c r="C112" s="61"/>
      <c r="D112" s="62">
        <v>26620</v>
      </c>
      <c r="E112" s="62">
        <v>49567</v>
      </c>
      <c r="F112" s="73">
        <f t="shared" si="12"/>
        <v>186.2021036814425</v>
      </c>
      <c r="G112" s="62">
        <v>0</v>
      </c>
      <c r="H112" s="63">
        <v>0</v>
      </c>
      <c r="I112" s="73" t="str">
        <f t="shared" si="13"/>
        <v>0 </v>
      </c>
      <c r="J112" s="63">
        <f>D112+G112</f>
        <v>26620</v>
      </c>
      <c r="K112" s="63"/>
      <c r="L112" s="64">
        <f>E112+H112</f>
        <v>49567</v>
      </c>
      <c r="M112" s="73">
        <f t="shared" si="14"/>
        <v>186.2021036814425</v>
      </c>
      <c r="N112" s="38"/>
    </row>
    <row r="113" spans="1:14" s="8" customFormat="1" ht="21" customHeight="1" hidden="1">
      <c r="A113" s="61" t="s">
        <v>57</v>
      </c>
      <c r="B113" s="61"/>
      <c r="C113" s="61"/>
      <c r="D113" s="62">
        <v>15670</v>
      </c>
      <c r="E113" s="62">
        <v>23544</v>
      </c>
      <c r="F113" s="73">
        <f t="shared" si="12"/>
        <v>150.24888321633696</v>
      </c>
      <c r="G113" s="62">
        <v>0</v>
      </c>
      <c r="H113" s="63">
        <v>0</v>
      </c>
      <c r="I113" s="73" t="str">
        <f t="shared" si="13"/>
        <v>0 </v>
      </c>
      <c r="J113" s="63">
        <f>D113+G113</f>
        <v>15670</v>
      </c>
      <c r="K113" s="63"/>
      <c r="L113" s="64">
        <f>E113+H113</f>
        <v>23544</v>
      </c>
      <c r="M113" s="73">
        <f t="shared" si="14"/>
        <v>150.24888321633696</v>
      </c>
      <c r="N113" s="38"/>
    </row>
    <row r="114" spans="1:14" s="8" customFormat="1" ht="35.25" customHeight="1" hidden="1">
      <c r="A114" s="61" t="s">
        <v>32</v>
      </c>
      <c r="B114" s="61"/>
      <c r="C114" s="61"/>
      <c r="D114" s="62">
        <v>2312</v>
      </c>
      <c r="E114" s="92">
        <v>4737</v>
      </c>
      <c r="F114" s="73">
        <f t="shared" si="12"/>
        <v>204.88754325259518</v>
      </c>
      <c r="G114" s="62">
        <v>0</v>
      </c>
      <c r="H114" s="63">
        <v>0</v>
      </c>
      <c r="I114" s="73" t="str">
        <f t="shared" si="13"/>
        <v>0 </v>
      </c>
      <c r="J114" s="63">
        <f>D114+G114</f>
        <v>2312</v>
      </c>
      <c r="K114" s="63"/>
      <c r="L114" s="64">
        <f>E114+H114</f>
        <v>4737</v>
      </c>
      <c r="M114" s="73">
        <f t="shared" si="14"/>
        <v>204.88754325259518</v>
      </c>
      <c r="N114" s="38"/>
    </row>
    <row r="115" spans="1:16" s="8" customFormat="1" ht="34.5" customHeight="1" hidden="1">
      <c r="A115" s="93" t="s">
        <v>58</v>
      </c>
      <c r="B115" s="93"/>
      <c r="C115" s="93"/>
      <c r="D115" s="91">
        <f>D116+D117+D118+D123+D124</f>
        <v>5735</v>
      </c>
      <c r="E115" s="91">
        <f>E116+E117+E118+E123+E124</f>
        <v>13623</v>
      </c>
      <c r="F115" s="73">
        <f t="shared" si="12"/>
        <v>237.54141238012204</v>
      </c>
      <c r="G115" s="91">
        <f>G116+G117+G118+G123</f>
        <v>0</v>
      </c>
      <c r="H115" s="91">
        <f>H116+H117+H118+H123</f>
        <v>0</v>
      </c>
      <c r="I115" s="73" t="str">
        <f t="shared" si="13"/>
        <v>0 </v>
      </c>
      <c r="J115" s="94">
        <f>J116+J117+J118+J123+J124</f>
        <v>5735</v>
      </c>
      <c r="K115" s="94">
        <f>K116+K117+K118+K123+K124</f>
        <v>0</v>
      </c>
      <c r="L115" s="94">
        <f>L116+L117+L118+L123+L124</f>
        <v>13623</v>
      </c>
      <c r="M115" s="73">
        <f t="shared" si="14"/>
        <v>237.54141238012204</v>
      </c>
      <c r="N115" s="38"/>
      <c r="P115" s="16"/>
    </row>
    <row r="116" spans="1:14" s="8" customFormat="1" ht="22.5" customHeight="1" hidden="1">
      <c r="A116" s="61" t="s">
        <v>59</v>
      </c>
      <c r="B116" s="61"/>
      <c r="C116" s="61"/>
      <c r="D116" s="62">
        <v>3506</v>
      </c>
      <c r="E116" s="92">
        <v>7694</v>
      </c>
      <c r="F116" s="73">
        <f t="shared" si="12"/>
        <v>219.45236737022248</v>
      </c>
      <c r="G116" s="62">
        <v>0</v>
      </c>
      <c r="H116" s="63">
        <v>0</v>
      </c>
      <c r="I116" s="73" t="str">
        <f t="shared" si="13"/>
        <v>0 </v>
      </c>
      <c r="J116" s="63">
        <f>D116+G116</f>
        <v>3506</v>
      </c>
      <c r="K116" s="63"/>
      <c r="L116" s="64">
        <f>E116+H116</f>
        <v>7694</v>
      </c>
      <c r="M116" s="73">
        <f t="shared" si="14"/>
        <v>219.45236737022248</v>
      </c>
      <c r="N116" s="38"/>
    </row>
    <row r="117" spans="1:14" s="8" customFormat="1" ht="22.5" customHeight="1" hidden="1">
      <c r="A117" s="61" t="s">
        <v>60</v>
      </c>
      <c r="B117" s="61"/>
      <c r="C117" s="61"/>
      <c r="D117" s="62">
        <v>2174</v>
      </c>
      <c r="E117" s="92">
        <v>5775</v>
      </c>
      <c r="F117" s="73">
        <f t="shared" si="12"/>
        <v>265.639374425023</v>
      </c>
      <c r="G117" s="62">
        <v>0</v>
      </c>
      <c r="H117" s="63">
        <v>0</v>
      </c>
      <c r="I117" s="73" t="str">
        <f t="shared" si="13"/>
        <v>0 </v>
      </c>
      <c r="J117" s="63">
        <f>D117+G117</f>
        <v>2174</v>
      </c>
      <c r="K117" s="63"/>
      <c r="L117" s="64">
        <f>E117+H117</f>
        <v>5775</v>
      </c>
      <c r="M117" s="73">
        <f t="shared" si="14"/>
        <v>265.639374425023</v>
      </c>
      <c r="N117" s="38"/>
    </row>
    <row r="118" spans="1:14" s="8" customFormat="1" ht="54.75" customHeight="1" hidden="1">
      <c r="A118" s="61" t="s">
        <v>76</v>
      </c>
      <c r="B118" s="61"/>
      <c r="C118" s="61"/>
      <c r="D118" s="62">
        <v>0</v>
      </c>
      <c r="E118" s="92"/>
      <c r="F118" s="73" t="str">
        <f t="shared" si="12"/>
        <v>0 </v>
      </c>
      <c r="G118" s="62">
        <v>0</v>
      </c>
      <c r="H118" s="63">
        <v>0</v>
      </c>
      <c r="I118" s="73" t="str">
        <f t="shared" si="13"/>
        <v>0 </v>
      </c>
      <c r="J118" s="63">
        <f aca="true" t="shared" si="16" ref="J118:J124">D118+G118</f>
        <v>0</v>
      </c>
      <c r="K118" s="63"/>
      <c r="L118" s="64">
        <f aca="true" t="shared" si="17" ref="L118:L124">E118+H118</f>
        <v>0</v>
      </c>
      <c r="M118" s="73" t="str">
        <f t="shared" si="14"/>
        <v>0 </v>
      </c>
      <c r="N118" s="38"/>
    </row>
    <row r="119" spans="1:14" s="8" customFormat="1" ht="33" customHeight="1" hidden="1">
      <c r="A119" s="93" t="s">
        <v>64</v>
      </c>
      <c r="B119" s="93"/>
      <c r="C119" s="93"/>
      <c r="D119" s="91">
        <f>D120+D121</f>
        <v>0</v>
      </c>
      <c r="E119" s="94"/>
      <c r="F119" s="73" t="str">
        <f t="shared" si="12"/>
        <v>0 </v>
      </c>
      <c r="G119" s="91">
        <f>G120+G121</f>
        <v>0</v>
      </c>
      <c r="H119" s="94">
        <f>H120+H121</f>
        <v>0</v>
      </c>
      <c r="I119" s="73" t="str">
        <f t="shared" si="13"/>
        <v>0 </v>
      </c>
      <c r="J119" s="63">
        <f t="shared" si="16"/>
        <v>0</v>
      </c>
      <c r="K119" s="94"/>
      <c r="L119" s="64">
        <f t="shared" si="17"/>
        <v>0</v>
      </c>
      <c r="M119" s="73" t="str">
        <f t="shared" si="14"/>
        <v>0 </v>
      </c>
      <c r="N119" s="38"/>
    </row>
    <row r="120" spans="1:14" s="8" customFormat="1" ht="26.25" customHeight="1" hidden="1">
      <c r="A120" s="61" t="s">
        <v>65</v>
      </c>
      <c r="B120" s="61"/>
      <c r="C120" s="61"/>
      <c r="D120" s="62"/>
      <c r="E120" s="92"/>
      <c r="F120" s="73" t="str">
        <f t="shared" si="12"/>
        <v>0 </v>
      </c>
      <c r="G120" s="62">
        <v>0</v>
      </c>
      <c r="H120" s="63">
        <v>0</v>
      </c>
      <c r="I120" s="73" t="str">
        <f t="shared" si="13"/>
        <v>0 </v>
      </c>
      <c r="J120" s="63">
        <f t="shared" si="16"/>
        <v>0</v>
      </c>
      <c r="K120" s="63"/>
      <c r="L120" s="64">
        <f t="shared" si="17"/>
        <v>0</v>
      </c>
      <c r="M120" s="73" t="str">
        <f t="shared" si="14"/>
        <v>0 </v>
      </c>
      <c r="N120" s="38"/>
    </row>
    <row r="121" spans="1:14" s="8" customFormat="1" ht="27" customHeight="1" hidden="1">
      <c r="A121" s="61" t="s">
        <v>66</v>
      </c>
      <c r="B121" s="61"/>
      <c r="C121" s="61"/>
      <c r="D121" s="62">
        <v>0</v>
      </c>
      <c r="E121" s="92"/>
      <c r="F121" s="73" t="str">
        <f t="shared" si="12"/>
        <v>0 </v>
      </c>
      <c r="G121" s="62">
        <v>0</v>
      </c>
      <c r="H121" s="63">
        <v>0</v>
      </c>
      <c r="I121" s="73" t="str">
        <f t="shared" si="13"/>
        <v>0 </v>
      </c>
      <c r="J121" s="63">
        <f t="shared" si="16"/>
        <v>0</v>
      </c>
      <c r="K121" s="63"/>
      <c r="L121" s="64">
        <f t="shared" si="17"/>
        <v>0</v>
      </c>
      <c r="M121" s="73" t="str">
        <f t="shared" si="14"/>
        <v>0 </v>
      </c>
      <c r="N121" s="38"/>
    </row>
    <row r="122" spans="1:14" s="8" customFormat="1" ht="27" customHeight="1" hidden="1">
      <c r="A122" s="61" t="s">
        <v>67</v>
      </c>
      <c r="B122" s="61"/>
      <c r="C122" s="61"/>
      <c r="D122" s="62">
        <v>0</v>
      </c>
      <c r="E122" s="92"/>
      <c r="F122" s="73" t="str">
        <f t="shared" si="12"/>
        <v>0 </v>
      </c>
      <c r="G122" s="62">
        <v>0</v>
      </c>
      <c r="H122" s="63">
        <v>0</v>
      </c>
      <c r="I122" s="73" t="str">
        <f t="shared" si="13"/>
        <v>0 </v>
      </c>
      <c r="J122" s="63">
        <f t="shared" si="16"/>
        <v>0</v>
      </c>
      <c r="K122" s="63"/>
      <c r="L122" s="64">
        <f t="shared" si="17"/>
        <v>0</v>
      </c>
      <c r="M122" s="73" t="str">
        <f t="shared" si="14"/>
        <v>0 </v>
      </c>
      <c r="N122" s="38"/>
    </row>
    <row r="123" spans="1:14" s="8" customFormat="1" ht="30.75" customHeight="1" hidden="1">
      <c r="A123" s="61" t="s">
        <v>76</v>
      </c>
      <c r="B123" s="61"/>
      <c r="C123" s="61"/>
      <c r="D123" s="62"/>
      <c r="E123" s="92">
        <v>0</v>
      </c>
      <c r="F123" s="73" t="str">
        <f t="shared" si="12"/>
        <v>0 </v>
      </c>
      <c r="G123" s="62">
        <v>0</v>
      </c>
      <c r="H123" s="63">
        <v>0</v>
      </c>
      <c r="I123" s="73" t="str">
        <f t="shared" si="13"/>
        <v>0 </v>
      </c>
      <c r="J123" s="63">
        <f t="shared" si="16"/>
        <v>0</v>
      </c>
      <c r="K123" s="63"/>
      <c r="L123" s="64">
        <f t="shared" si="17"/>
        <v>0</v>
      </c>
      <c r="M123" s="73" t="str">
        <f t="shared" si="14"/>
        <v>0 </v>
      </c>
      <c r="N123" s="38"/>
    </row>
    <row r="124" spans="1:14" s="8" customFormat="1" ht="30.75" customHeight="1" hidden="1">
      <c r="A124" s="61" t="s">
        <v>112</v>
      </c>
      <c r="B124" s="61"/>
      <c r="C124" s="61"/>
      <c r="D124" s="62">
        <v>55</v>
      </c>
      <c r="E124" s="92">
        <v>154</v>
      </c>
      <c r="F124" s="73">
        <f t="shared" si="12"/>
        <v>280</v>
      </c>
      <c r="G124" s="62">
        <v>0</v>
      </c>
      <c r="H124" s="63">
        <v>0</v>
      </c>
      <c r="I124" s="73" t="str">
        <f t="shared" si="13"/>
        <v>0 </v>
      </c>
      <c r="J124" s="63">
        <f t="shared" si="16"/>
        <v>55</v>
      </c>
      <c r="K124" s="63"/>
      <c r="L124" s="64">
        <f t="shared" si="17"/>
        <v>154</v>
      </c>
      <c r="M124" s="73"/>
      <c r="N124" s="38"/>
    </row>
    <row r="125" spans="1:14" s="8" customFormat="1" ht="35.25" customHeight="1" hidden="1">
      <c r="A125" s="93" t="s">
        <v>64</v>
      </c>
      <c r="B125" s="93"/>
      <c r="C125" s="93"/>
      <c r="D125" s="89">
        <f>D126+D128</f>
        <v>255</v>
      </c>
      <c r="E125" s="89">
        <f>E126+E128</f>
        <v>422</v>
      </c>
      <c r="F125" s="73">
        <f t="shared" si="12"/>
        <v>165.49019607843135</v>
      </c>
      <c r="G125" s="89">
        <f>G127+G126</f>
        <v>0</v>
      </c>
      <c r="H125" s="89">
        <f>H127+H126+H128</f>
        <v>0</v>
      </c>
      <c r="I125" s="73" t="str">
        <f t="shared" si="13"/>
        <v>0 </v>
      </c>
      <c r="J125" s="89">
        <f>J126+J128</f>
        <v>255</v>
      </c>
      <c r="K125" s="89">
        <f>K127+K126+K128</f>
        <v>0</v>
      </c>
      <c r="L125" s="89">
        <f>L127+L126+L128</f>
        <v>422</v>
      </c>
      <c r="M125" s="73">
        <f aca="true" t="shared" si="18" ref="M125:M135">IF(J125=0,"0 ",L125/J125*100)</f>
        <v>165.49019607843135</v>
      </c>
      <c r="N125" s="38"/>
    </row>
    <row r="126" spans="1:14" s="8" customFormat="1" ht="34.5" customHeight="1" hidden="1">
      <c r="A126" s="61" t="s">
        <v>65</v>
      </c>
      <c r="B126" s="61"/>
      <c r="C126" s="61"/>
      <c r="D126" s="90">
        <v>0</v>
      </c>
      <c r="E126" s="90">
        <v>100</v>
      </c>
      <c r="F126" s="73" t="str">
        <f t="shared" si="12"/>
        <v>0 </v>
      </c>
      <c r="G126" s="90">
        <v>0</v>
      </c>
      <c r="H126" s="90">
        <v>0</v>
      </c>
      <c r="I126" s="73" t="str">
        <f t="shared" si="13"/>
        <v>0 </v>
      </c>
      <c r="J126" s="63">
        <f>D126+G126</f>
        <v>0</v>
      </c>
      <c r="K126" s="63"/>
      <c r="L126" s="64">
        <f>E126+H126</f>
        <v>100</v>
      </c>
      <c r="M126" s="73" t="str">
        <f t="shared" si="18"/>
        <v>0 </v>
      </c>
      <c r="N126" s="38"/>
    </row>
    <row r="127" spans="1:14" s="8" customFormat="1" ht="54.75" customHeight="1" hidden="1">
      <c r="A127" s="61" t="s">
        <v>66</v>
      </c>
      <c r="B127" s="61"/>
      <c r="C127" s="61"/>
      <c r="D127" s="62"/>
      <c r="E127" s="92">
        <v>0</v>
      </c>
      <c r="F127" s="73" t="str">
        <f t="shared" si="12"/>
        <v>0 </v>
      </c>
      <c r="G127" s="62">
        <v>0</v>
      </c>
      <c r="H127" s="63">
        <v>0</v>
      </c>
      <c r="I127" s="73" t="str">
        <f t="shared" si="13"/>
        <v>0 </v>
      </c>
      <c r="J127" s="63">
        <f>D127+G127</f>
        <v>0</v>
      </c>
      <c r="K127" s="63"/>
      <c r="L127" s="64">
        <f>E127+H127</f>
        <v>0</v>
      </c>
      <c r="M127" s="73" t="str">
        <f t="shared" si="18"/>
        <v>0 </v>
      </c>
      <c r="N127" s="38"/>
    </row>
    <row r="128" spans="1:14" s="8" customFormat="1" ht="38.25" customHeight="1" hidden="1">
      <c r="A128" s="61" t="s">
        <v>66</v>
      </c>
      <c r="B128" s="61"/>
      <c r="C128" s="61"/>
      <c r="D128" s="62">
        <v>255</v>
      </c>
      <c r="E128" s="92">
        <v>322</v>
      </c>
      <c r="F128" s="73">
        <f t="shared" si="12"/>
        <v>126.27450980392156</v>
      </c>
      <c r="G128" s="62">
        <v>0</v>
      </c>
      <c r="H128" s="63">
        <v>0</v>
      </c>
      <c r="I128" s="73" t="str">
        <f t="shared" si="13"/>
        <v>0 </v>
      </c>
      <c r="J128" s="63">
        <f>D128+G128</f>
        <v>255</v>
      </c>
      <c r="K128" s="63"/>
      <c r="L128" s="64">
        <f>E128+H128</f>
        <v>322</v>
      </c>
      <c r="M128" s="73">
        <f t="shared" si="18"/>
        <v>126.27450980392156</v>
      </c>
      <c r="N128" s="38"/>
    </row>
    <row r="129" spans="1:14" s="13" customFormat="1" ht="52.5" customHeight="1" hidden="1">
      <c r="A129" s="93" t="s">
        <v>97</v>
      </c>
      <c r="B129" s="93"/>
      <c r="C129" s="93"/>
      <c r="D129" s="91">
        <f>D130</f>
        <v>0</v>
      </c>
      <c r="E129" s="91">
        <f>E130</f>
        <v>0</v>
      </c>
      <c r="F129" s="73" t="str">
        <f t="shared" si="12"/>
        <v>0 </v>
      </c>
      <c r="G129" s="91">
        <f aca="true" t="shared" si="19" ref="G129:L129">G130</f>
        <v>0</v>
      </c>
      <c r="H129" s="91">
        <f t="shared" si="19"/>
        <v>0</v>
      </c>
      <c r="I129" s="91" t="str">
        <f t="shared" si="19"/>
        <v>0 </v>
      </c>
      <c r="J129" s="91">
        <f t="shared" si="19"/>
        <v>0</v>
      </c>
      <c r="K129" s="91">
        <f t="shared" si="19"/>
        <v>0</v>
      </c>
      <c r="L129" s="91">
        <f t="shared" si="19"/>
        <v>0</v>
      </c>
      <c r="M129" s="73" t="str">
        <f t="shared" si="18"/>
        <v>0 </v>
      </c>
      <c r="N129" s="41"/>
    </row>
    <row r="130" spans="1:13" s="8" customFormat="1" ht="33" customHeight="1" hidden="1">
      <c r="A130" s="61" t="s">
        <v>97</v>
      </c>
      <c r="B130" s="61"/>
      <c r="C130" s="61"/>
      <c r="D130" s="62">
        <v>0</v>
      </c>
      <c r="E130" s="92">
        <v>0</v>
      </c>
      <c r="F130" s="73" t="str">
        <f t="shared" si="12"/>
        <v>0 </v>
      </c>
      <c r="G130" s="62">
        <v>0</v>
      </c>
      <c r="H130" s="63">
        <v>0</v>
      </c>
      <c r="I130" s="62" t="str">
        <f>I131</f>
        <v>0 </v>
      </c>
      <c r="J130" s="63">
        <f>D130+G130</f>
        <v>0</v>
      </c>
      <c r="K130" s="63">
        <f>E130+H130</f>
        <v>0</v>
      </c>
      <c r="L130" s="63">
        <f>F130+I130</f>
        <v>0</v>
      </c>
      <c r="M130" s="73" t="str">
        <f t="shared" si="18"/>
        <v>0 </v>
      </c>
    </row>
    <row r="131" spans="1:13" s="8" customFormat="1" ht="35.25" customHeight="1" hidden="1">
      <c r="A131" s="88" t="s">
        <v>50</v>
      </c>
      <c r="B131" s="88"/>
      <c r="C131" s="88"/>
      <c r="D131" s="89">
        <f>D132+D133+D134</f>
        <v>6382</v>
      </c>
      <c r="E131" s="89">
        <f>E132+E133+E134</f>
        <v>13650</v>
      </c>
      <c r="F131" s="73">
        <f t="shared" si="12"/>
        <v>213.8827953619555</v>
      </c>
      <c r="G131" s="89">
        <f>G132+G133+G134</f>
        <v>0</v>
      </c>
      <c r="H131" s="89">
        <f>H132+H133+H134</f>
        <v>0</v>
      </c>
      <c r="I131" s="73" t="str">
        <f>IF(G131=0,"0 ",H131/G131*100)</f>
        <v>0 </v>
      </c>
      <c r="J131" s="89">
        <f>J132+J133+J134</f>
        <v>0</v>
      </c>
      <c r="K131" s="89">
        <f>K132+K133+K134</f>
        <v>13650</v>
      </c>
      <c r="L131" s="89">
        <f>L132+L133+L134</f>
        <v>0</v>
      </c>
      <c r="M131" s="73" t="str">
        <f t="shared" si="18"/>
        <v>0 </v>
      </c>
    </row>
    <row r="132" spans="1:13" s="8" customFormat="1" ht="50.25" customHeight="1" hidden="1">
      <c r="A132" s="61" t="s">
        <v>61</v>
      </c>
      <c r="B132" s="61"/>
      <c r="C132" s="61"/>
      <c r="D132" s="62">
        <v>6382</v>
      </c>
      <c r="E132" s="92">
        <v>13650</v>
      </c>
      <c r="F132" s="73">
        <f t="shared" si="12"/>
        <v>213.8827953619555</v>
      </c>
      <c r="G132" s="62">
        <v>0</v>
      </c>
      <c r="H132" s="63">
        <v>0</v>
      </c>
      <c r="I132" s="73" t="str">
        <f>IF(G132=0,"0 ",H132/G132*100)</f>
        <v>0 </v>
      </c>
      <c r="J132" s="63">
        <v>0</v>
      </c>
      <c r="K132" s="63">
        <v>13650</v>
      </c>
      <c r="L132" s="64">
        <v>0</v>
      </c>
      <c r="M132" s="73" t="str">
        <f t="shared" si="18"/>
        <v>0 </v>
      </c>
    </row>
    <row r="133" spans="1:13" s="8" customFormat="1" ht="1.5" customHeight="1" hidden="1">
      <c r="A133" s="61" t="s">
        <v>63</v>
      </c>
      <c r="B133" s="61"/>
      <c r="C133" s="61"/>
      <c r="D133" s="62">
        <v>0</v>
      </c>
      <c r="E133" s="92">
        <v>0</v>
      </c>
      <c r="F133" s="73" t="str">
        <f t="shared" si="12"/>
        <v>0 </v>
      </c>
      <c r="G133" s="62">
        <v>0</v>
      </c>
      <c r="H133" s="63">
        <v>0</v>
      </c>
      <c r="I133" s="73" t="str">
        <f>IF(G133=0,"0 ",H133/G133*100)</f>
        <v>0 </v>
      </c>
      <c r="J133" s="63">
        <f>D133+G133</f>
        <v>0</v>
      </c>
      <c r="K133" s="63"/>
      <c r="L133" s="63">
        <f>E133+H133</f>
        <v>0</v>
      </c>
      <c r="M133" s="73" t="str">
        <f t="shared" si="18"/>
        <v>0 </v>
      </c>
    </row>
    <row r="134" spans="1:13" s="8" customFormat="1" ht="23.25" customHeight="1" hidden="1">
      <c r="A134" s="61" t="s">
        <v>62</v>
      </c>
      <c r="B134" s="61"/>
      <c r="C134" s="61"/>
      <c r="D134" s="62">
        <v>0</v>
      </c>
      <c r="E134" s="92">
        <v>0</v>
      </c>
      <c r="F134" s="73" t="str">
        <f t="shared" si="12"/>
        <v>0 </v>
      </c>
      <c r="G134" s="92">
        <v>0</v>
      </c>
      <c r="H134" s="63">
        <v>0</v>
      </c>
      <c r="I134" s="73" t="str">
        <f>IF(G134=0,"0 ",H134/G134*100)</f>
        <v>0 </v>
      </c>
      <c r="J134" s="63">
        <f>D134+G134</f>
        <v>0</v>
      </c>
      <c r="K134" s="63"/>
      <c r="L134" s="63">
        <f>E134+H134</f>
        <v>0</v>
      </c>
      <c r="M134" s="73" t="str">
        <f t="shared" si="18"/>
        <v>0 </v>
      </c>
    </row>
    <row r="135" spans="1:13" s="8" customFormat="1" ht="36" customHeight="1" hidden="1">
      <c r="A135" s="93" t="s">
        <v>4</v>
      </c>
      <c r="B135" s="93"/>
      <c r="C135" s="93"/>
      <c r="D135" s="94">
        <f>D55+D63+D66+D72+D80+D86+D91+D100+D104+D109+D115+D125+D131+D129+D89</f>
        <v>207988</v>
      </c>
      <c r="E135" s="94">
        <f>E55+E63+E66+E72+E80+E86+E91+E100+E104+E109+E115+E125+E131+E129</f>
        <v>634979</v>
      </c>
      <c r="F135" s="73">
        <f t="shared" si="12"/>
        <v>305.29597861415084</v>
      </c>
      <c r="G135" s="94">
        <f>G55+G63+G66+G72+G80+G86+G91+G100+G104+G109+G115+G125+G131+G129</f>
        <v>16421</v>
      </c>
      <c r="H135" s="94">
        <f>H55+H63+H66+H72+H80+H86+H91+H100+H104+H109+H115+H125+H131+H129</f>
        <v>59103</v>
      </c>
      <c r="I135" s="73">
        <f>IF(G135=0,"0 ",H135/G135*100)</f>
        <v>359.9232689848365</v>
      </c>
      <c r="J135" s="94">
        <f>J55+J63+J66+J72+J80+J86+J91+J100+J104+J109+J115+J125+J131+J129+J89</f>
        <v>215222</v>
      </c>
      <c r="K135" s="94">
        <f>K55+K63+K66+K72+K80+K86+K91+K100+K104+K109+K115+K125+K131+K129+K70</f>
        <v>50285</v>
      </c>
      <c r="L135" s="94">
        <f>L55+L63+L66+L72+L80+L86+L91+L100+L104+L109+L115+L125+L131+L129</f>
        <v>643797</v>
      </c>
      <c r="M135" s="73">
        <f t="shared" si="18"/>
        <v>299.13159435373706</v>
      </c>
    </row>
    <row r="136" spans="1:13" s="17" customFormat="1" ht="15.75" customHeight="1" hidden="1">
      <c r="A136" s="2"/>
      <c r="B136" s="2"/>
      <c r="C136" s="2"/>
      <c r="D136" s="2"/>
      <c r="E136" s="2"/>
      <c r="F136" s="2"/>
      <c r="G136" s="2"/>
      <c r="H136" s="1"/>
      <c r="I136" s="1"/>
      <c r="J136" s="1"/>
      <c r="K136" s="1"/>
      <c r="L136" s="39"/>
      <c r="M136" s="39"/>
    </row>
    <row r="137" spans="1:13" s="17" customFormat="1" ht="12" customHeight="1" hidden="1">
      <c r="A137" s="2"/>
      <c r="B137" s="2"/>
      <c r="C137" s="2"/>
      <c r="D137" s="2"/>
      <c r="E137" s="2"/>
      <c r="F137" s="2"/>
      <c r="G137" s="2"/>
      <c r="H137" s="1"/>
      <c r="I137" s="42"/>
      <c r="J137" s="42"/>
      <c r="K137" s="42"/>
      <c r="L137" s="43"/>
      <c r="M137" s="40"/>
    </row>
    <row r="138" spans="1:13" s="8" customFormat="1" ht="69.75" customHeight="1" hidden="1">
      <c r="A138" s="18" t="s">
        <v>106</v>
      </c>
      <c r="B138" s="18"/>
      <c r="C138" s="18"/>
      <c r="D138" s="19"/>
      <c r="E138" s="19"/>
      <c r="F138" s="20"/>
      <c r="G138" s="21"/>
      <c r="H138" s="22"/>
      <c r="I138" s="23"/>
      <c r="J138" s="22" t="s">
        <v>105</v>
      </c>
      <c r="K138" s="22"/>
      <c r="L138" s="23"/>
      <c r="M138" s="8" t="s">
        <v>93</v>
      </c>
    </row>
    <row r="139" spans="1:13" s="8" customFormat="1" ht="15.75" customHeight="1">
      <c r="A139" s="24"/>
      <c r="B139" s="24"/>
      <c r="C139" s="24"/>
      <c r="D139" s="15"/>
      <c r="E139" s="25"/>
      <c r="F139" s="1"/>
      <c r="H139" s="22"/>
      <c r="I139" s="23"/>
      <c r="L139" s="26"/>
      <c r="M139" s="17"/>
    </row>
    <row r="140" spans="5:13" s="8" customFormat="1" ht="17.25">
      <c r="E140" s="27"/>
      <c r="F140" s="28"/>
      <c r="H140" s="10"/>
      <c r="I140" s="29"/>
      <c r="J140" s="10"/>
      <c r="K140" s="10"/>
      <c r="L140" s="30"/>
      <c r="M140" s="17"/>
    </row>
    <row r="141" ht="17.25">
      <c r="G141" s="34"/>
    </row>
    <row r="142" spans="1:12" ht="17.25">
      <c r="A142" s="67"/>
      <c r="B142" s="67"/>
      <c r="C142" s="67"/>
      <c r="J142" s="37"/>
      <c r="K142" s="37"/>
      <c r="L142" s="37"/>
    </row>
    <row r="143" spans="9:12" ht="17.25">
      <c r="I143" s="22"/>
      <c r="J143" s="23"/>
      <c r="K143" s="23"/>
      <c r="L143" s="8"/>
    </row>
  </sheetData>
  <sheetProtection/>
  <mergeCells count="13">
    <mergeCell ref="G7:I7"/>
    <mergeCell ref="J7:M7"/>
    <mergeCell ref="A1:L3"/>
    <mergeCell ref="A52:M52"/>
    <mergeCell ref="A53:A54"/>
    <mergeCell ref="D53:F53"/>
    <mergeCell ref="G53:I53"/>
    <mergeCell ref="J53:M53"/>
    <mergeCell ref="E5:F5"/>
    <mergeCell ref="B7:F7"/>
    <mergeCell ref="L5:M5"/>
    <mergeCell ref="A6:M6"/>
    <mergeCell ref="A7:A8"/>
  </mergeCells>
  <printOptions horizontalCentered="1"/>
  <pageMargins left="0.15748031496062992" right="0" top="0.15748031496062992" bottom="0.15748031496062992" header="0.15748031496062992" footer="0.15748031496062992"/>
  <pageSetup fitToHeight="3" fitToWidth="1" horizontalDpi="600" verticalDpi="600" orientation="portrait" paperSize="9" scale="58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об исполнении бюджета Вейделевского района</dc:title>
  <dc:subject/>
  <dc:creator>GUN</dc:creator>
  <cp:keywords/>
  <dc:description/>
  <cp:lastModifiedBy>МарченкоА</cp:lastModifiedBy>
  <cp:lastPrinted>2023-04-06T11:01:37Z</cp:lastPrinted>
  <dcterms:created xsi:type="dcterms:W3CDTF">2002-05-15T05:18:38Z</dcterms:created>
  <dcterms:modified xsi:type="dcterms:W3CDTF">2023-04-11T08:22:26Z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Записано" linkTarget="_4_р.">
    <vt:lpwstr>#ССЫЛКА!</vt:lpwstr>
  </property>
  <property fmtid="{D5CDD505-2E9C-101B-9397-08002B2CF9AE}" pid="3" name="Дата заполнения" linkTarget="_4_р.">
    <vt:lpwstr>#ССЫЛКА!</vt:lpwstr>
  </property>
  <property fmtid="{D5CDD505-2E9C-101B-9397-08002B2CF9AE}" pid="4" name="Дата записи" linkTarget="_4_р.">
    <vt:lpwstr>#ССЫЛКА!</vt:lpwstr>
  </property>
</Properties>
</file>